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3.164.1.60\Finansowy\Organ\SPRAW. I INFOR. OPISOWE Z WYKON. BUDZETU i WPF\Sprawozdanie z wykonania budzetu 2020\"/>
    </mc:Choice>
  </mc:AlternateContent>
  <xr:revisionPtr revIDLastSave="0" documentId="13_ncr:1_{6CAE285E-EB9B-431B-A6EB-70111A33D469}" xr6:coauthVersionLast="46" xr6:coauthVersionMax="46" xr10:uidLastSave="{00000000-0000-0000-0000-000000000000}"/>
  <bookViews>
    <workbookView xWindow="735" yWindow="735" windowWidth="26580" windowHeight="14280" xr2:uid="{00000000-000D-0000-FFFF-FFFF00000000}"/>
  </bookViews>
  <sheets>
    <sheet name="Dotacje" sheetId="1" r:id="rId1"/>
  </sheets>
  <definedNames>
    <definedName name="_xlnm.Print_Area" localSheetId="0">Dotacje!$A$4:$I$94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N18" i="1"/>
  <c r="N19" i="1" s="1"/>
  <c r="H81" i="1"/>
  <c r="I65" i="1" l="1"/>
  <c r="H64" i="1"/>
  <c r="I82" i="1"/>
  <c r="I83" i="1"/>
  <c r="I16" i="1"/>
  <c r="I17" i="1"/>
  <c r="I78" i="1"/>
  <c r="I79" i="1"/>
  <c r="H77" i="1"/>
  <c r="I88" i="1" l="1"/>
  <c r="I90" i="1"/>
  <c r="I85" i="1"/>
  <c r="I75" i="1"/>
  <c r="I68" i="1"/>
  <c r="I70" i="1"/>
  <c r="I72" i="1"/>
  <c r="I50" i="1"/>
  <c r="I52" i="1"/>
  <c r="I54" i="1"/>
  <c r="I55" i="1"/>
  <c r="I57" i="1"/>
  <c r="I59" i="1"/>
  <c r="I61" i="1"/>
  <c r="I63" i="1"/>
  <c r="I47" i="1"/>
  <c r="I44" i="1"/>
  <c r="H89" i="1"/>
  <c r="H87" i="1"/>
  <c r="H84" i="1"/>
  <c r="H80" i="1" s="1"/>
  <c r="H76" i="1"/>
  <c r="H74" i="1"/>
  <c r="H71" i="1"/>
  <c r="H69" i="1"/>
  <c r="H67" i="1"/>
  <c r="H62" i="1"/>
  <c r="H60" i="1"/>
  <c r="H58" i="1"/>
  <c r="H56" i="1"/>
  <c r="H53" i="1"/>
  <c r="H51" i="1"/>
  <c r="H49" i="1"/>
  <c r="H46" i="1"/>
  <c r="H45" i="1" s="1"/>
  <c r="H43" i="1"/>
  <c r="H42" i="1" s="1"/>
  <c r="I39" i="1"/>
  <c r="I30" i="1"/>
  <c r="I32" i="1"/>
  <c r="I34" i="1"/>
  <c r="I36" i="1"/>
  <c r="I26" i="1"/>
  <c r="I27" i="1"/>
  <c r="I23" i="1"/>
  <c r="I13" i="1"/>
  <c r="H38" i="1"/>
  <c r="H37" i="1" s="1"/>
  <c r="H35" i="1"/>
  <c r="H33" i="1"/>
  <c r="H31" i="1"/>
  <c r="H29" i="1"/>
  <c r="H25" i="1"/>
  <c r="H22" i="1"/>
  <c r="H19" i="1"/>
  <c r="H18" i="1" s="1"/>
  <c r="H14" i="1"/>
  <c r="H12" i="1"/>
  <c r="H11" i="1" s="1"/>
  <c r="H86" i="1" l="1"/>
  <c r="H48" i="1"/>
  <c r="H66" i="1"/>
  <c r="H21" i="1"/>
  <c r="H73" i="1"/>
  <c r="H28" i="1"/>
  <c r="H24" i="1"/>
  <c r="G64" i="1"/>
  <c r="I64" i="1" s="1"/>
  <c r="F64" i="1"/>
  <c r="E64" i="1"/>
  <c r="H91" i="1" l="1"/>
  <c r="H40" i="1"/>
  <c r="G25" i="1"/>
  <c r="F25" i="1"/>
  <c r="F24" i="1" s="1"/>
  <c r="E25" i="1"/>
  <c r="E24" i="1" s="1"/>
  <c r="H92" i="1" l="1"/>
  <c r="G24" i="1"/>
  <c r="I24" i="1" s="1"/>
  <c r="I25" i="1"/>
  <c r="E74" i="1"/>
  <c r="F74" i="1"/>
  <c r="F73" i="1" s="1"/>
  <c r="G12" i="1"/>
  <c r="G11" i="1" s="1"/>
  <c r="F12" i="1"/>
  <c r="E12" i="1"/>
  <c r="E11" i="1" s="1"/>
  <c r="H94" i="1" l="1"/>
  <c r="E73" i="1"/>
  <c r="I73" i="1" s="1"/>
  <c r="I74" i="1"/>
  <c r="F11" i="1"/>
  <c r="I11" i="1" s="1"/>
  <c r="I12" i="1"/>
  <c r="E53" i="1"/>
  <c r="I53" i="1" s="1"/>
  <c r="G14" i="1" l="1"/>
  <c r="I14" i="1" s="1"/>
  <c r="I15" i="1"/>
  <c r="G89" i="1"/>
  <c r="I89" i="1" s="1"/>
  <c r="F89" i="1"/>
  <c r="E89" i="1"/>
  <c r="G87" i="1" l="1"/>
  <c r="I87" i="1" s="1"/>
  <c r="F87" i="1"/>
  <c r="E87" i="1"/>
  <c r="G84" i="1"/>
  <c r="I84" i="1" s="1"/>
  <c r="F84" i="1"/>
  <c r="E84" i="1"/>
  <c r="G81" i="1"/>
  <c r="I81" i="1" s="1"/>
  <c r="F81" i="1"/>
  <c r="E81" i="1"/>
  <c r="G77" i="1"/>
  <c r="F77" i="1"/>
  <c r="F76" i="1" s="1"/>
  <c r="E77" i="1"/>
  <c r="E76" i="1" s="1"/>
  <c r="G71" i="1"/>
  <c r="I71" i="1" s="1"/>
  <c r="F71" i="1"/>
  <c r="E71" i="1"/>
  <c r="G69" i="1"/>
  <c r="I69" i="1" s="1"/>
  <c r="F69" i="1"/>
  <c r="E69" i="1"/>
  <c r="G67" i="1"/>
  <c r="I67" i="1" s="1"/>
  <c r="F67" i="1"/>
  <c r="E67" i="1"/>
  <c r="G62" i="1"/>
  <c r="F62" i="1"/>
  <c r="E62" i="1"/>
  <c r="I62" i="1" s="1"/>
  <c r="G60" i="1"/>
  <c r="F60" i="1"/>
  <c r="E60" i="1"/>
  <c r="I60" i="1" s="1"/>
  <c r="G58" i="1"/>
  <c r="F58" i="1"/>
  <c r="E58" i="1"/>
  <c r="I58" i="1" s="1"/>
  <c r="G56" i="1"/>
  <c r="F56" i="1"/>
  <c r="E56" i="1"/>
  <c r="I56" i="1" s="1"/>
  <c r="G53" i="1"/>
  <c r="F53" i="1"/>
  <c r="G51" i="1"/>
  <c r="F51" i="1"/>
  <c r="E51" i="1"/>
  <c r="I51" i="1" s="1"/>
  <c r="G49" i="1"/>
  <c r="F49" i="1"/>
  <c r="E49" i="1"/>
  <c r="G46" i="1"/>
  <c r="F46" i="1"/>
  <c r="F45" i="1" s="1"/>
  <c r="E46" i="1"/>
  <c r="E45" i="1" s="1"/>
  <c r="G43" i="1"/>
  <c r="F43" i="1"/>
  <c r="F42" i="1" s="1"/>
  <c r="E43" i="1"/>
  <c r="E42" i="1" s="1"/>
  <c r="G38" i="1"/>
  <c r="G37" i="1" s="1"/>
  <c r="F38" i="1"/>
  <c r="E38" i="1"/>
  <c r="E37" i="1" s="1"/>
  <c r="F35" i="1"/>
  <c r="G35" i="1"/>
  <c r="E35" i="1"/>
  <c r="I35" i="1" s="1"/>
  <c r="F33" i="1"/>
  <c r="G33" i="1"/>
  <c r="E33" i="1"/>
  <c r="I33" i="1" s="1"/>
  <c r="F31" i="1"/>
  <c r="G31" i="1"/>
  <c r="E31" i="1"/>
  <c r="I31" i="1" s="1"/>
  <c r="F29" i="1"/>
  <c r="G29" i="1"/>
  <c r="E29" i="1"/>
  <c r="I29" i="1" s="1"/>
  <c r="F22" i="1"/>
  <c r="F21" i="1" s="1"/>
  <c r="G22" i="1"/>
  <c r="G21" i="1" s="1"/>
  <c r="E22" i="1"/>
  <c r="F48" i="1" l="1"/>
  <c r="G48" i="1"/>
  <c r="G45" i="1"/>
  <c r="I45" i="1" s="1"/>
  <c r="I46" i="1"/>
  <c r="G76" i="1"/>
  <c r="I76" i="1" s="1"/>
  <c r="I77" i="1"/>
  <c r="E21" i="1"/>
  <c r="I21" i="1" s="1"/>
  <c r="I22" i="1"/>
  <c r="F37" i="1"/>
  <c r="I37" i="1" s="1"/>
  <c r="I38" i="1"/>
  <c r="G42" i="1"/>
  <c r="I42" i="1" s="1"/>
  <c r="I43" i="1"/>
  <c r="I49" i="1"/>
  <c r="E48" i="1"/>
  <c r="I48" i="1" s="1"/>
  <c r="G66" i="1"/>
  <c r="I66" i="1" s="1"/>
  <c r="F86" i="1"/>
  <c r="E80" i="1"/>
  <c r="G86" i="1"/>
  <c r="I86" i="1" s="1"/>
  <c r="G28" i="1"/>
  <c r="F80" i="1"/>
  <c r="F28" i="1"/>
  <c r="E66" i="1"/>
  <c r="F66" i="1"/>
  <c r="G80" i="1"/>
  <c r="I80" i="1" s="1"/>
  <c r="E86" i="1"/>
  <c r="E28" i="1"/>
  <c r="I28" i="1" s="1"/>
  <c r="G19" i="1"/>
  <c r="G18" i="1" s="1"/>
  <c r="G40" i="1" s="1"/>
  <c r="F19" i="1"/>
  <c r="F18" i="1" s="1"/>
  <c r="E19" i="1"/>
  <c r="E18" i="1" s="1"/>
  <c r="F15" i="1"/>
  <c r="F14" i="1" s="1"/>
  <c r="E15" i="1"/>
  <c r="E14" i="1" s="1"/>
  <c r="F40" i="1" l="1"/>
  <c r="E40" i="1"/>
  <c r="E91" i="1"/>
  <c r="G91" i="1"/>
  <c r="G92" i="1" s="1"/>
  <c r="F91" i="1"/>
  <c r="F92" i="1" s="1"/>
  <c r="I40" i="1" l="1"/>
  <c r="I91" i="1"/>
  <c r="E92" i="1"/>
  <c r="E94" i="1" s="1"/>
  <c r="I94" i="1" s="1"/>
  <c r="P40" i="1"/>
  <c r="G74" i="1"/>
  <c r="G73" i="1" s="1"/>
  <c r="I92" i="1" l="1"/>
</calcChain>
</file>

<file path=xl/sharedStrings.xml><?xml version="1.0" encoding="utf-8"?>
<sst xmlns="http://schemas.openxmlformats.org/spreadsheetml/2006/main" count="154" uniqueCount="116">
  <si>
    <t>Rozdział</t>
  </si>
  <si>
    <t>Treść</t>
  </si>
  <si>
    <t>podmiotowa</t>
  </si>
  <si>
    <t>przedmiotowa</t>
  </si>
  <si>
    <t>celowa</t>
  </si>
  <si>
    <t>Transport i łączność</t>
  </si>
  <si>
    <t>Lokalny transport zbiorowy</t>
  </si>
  <si>
    <t>Administracja publiczna</t>
  </si>
  <si>
    <t>Pozostała działalność</t>
  </si>
  <si>
    <t xml:space="preserve">Wpłaty na rzecz „Związku Komunalnego Brwinów” </t>
  </si>
  <si>
    <t>Działalność usługowa</t>
  </si>
  <si>
    <t>Zadania z zakresu geodezji i kartografii</t>
  </si>
  <si>
    <t>Kultura i ochrona dziedzictwa narodowego</t>
  </si>
  <si>
    <t>Domy i ośrodki kultury, świetlice i kluby</t>
  </si>
  <si>
    <t>Miejski Ośrodek Kultury</t>
  </si>
  <si>
    <t>Pozostałe instytucje kultury</t>
  </si>
  <si>
    <t>Zespół Tańca Ludowego "PRUSZKOWIACY"</t>
  </si>
  <si>
    <t>Biblioteki</t>
  </si>
  <si>
    <t>Książnica Pruszkowska</t>
  </si>
  <si>
    <t>Muzea</t>
  </si>
  <si>
    <t>Muzeum Starożytnego Hutnictwa Mazowieckiego</t>
  </si>
  <si>
    <t>Kultura Fizyczna</t>
  </si>
  <si>
    <t>Pozostałe zadania w zakresie kultury</t>
  </si>
  <si>
    <t>Miejska Kryta Pływalnia "KAPRY"</t>
  </si>
  <si>
    <t xml:space="preserve">Dział </t>
  </si>
  <si>
    <t>Kwota dotacji [zł]</t>
  </si>
  <si>
    <t>Starostwo Powiatowe w Pruszkowie - dotacja na modernizację ewidencji gruntów i budynków w zakresie rejestru budybków na terenie Gminy Miasto Pruszków.</t>
  </si>
  <si>
    <t>010</t>
  </si>
  <si>
    <t>Rolnictwo i łowiectwo</t>
  </si>
  <si>
    <t>Spółki wodne</t>
  </si>
  <si>
    <t>Dotacja dla Spółki Wodnej</t>
  </si>
  <si>
    <t>630</t>
  </si>
  <si>
    <t>Turystyka</t>
  </si>
  <si>
    <t>63003</t>
  </si>
  <si>
    <t>Zadania w zakresie upowszechniania turystyki</t>
  </si>
  <si>
    <t>801</t>
  </si>
  <si>
    <t>Oświata i wychowanie</t>
  </si>
  <si>
    <t>80101</t>
  </si>
  <si>
    <t>Szkoły podstawowe</t>
  </si>
  <si>
    <t>Dotacje dla niepublicznych szkół podstawowych</t>
  </si>
  <si>
    <t>80103</t>
  </si>
  <si>
    <t>Oddziały przedszkolne w szkołach podstawowych</t>
  </si>
  <si>
    <t>80104</t>
  </si>
  <si>
    <t>Przedszkola</t>
  </si>
  <si>
    <t>Dotacje na działania w zakresie edukacji przedszkolnej</t>
  </si>
  <si>
    <t>Dotacje dla niepublicznych przedszkoli</t>
  </si>
  <si>
    <t>80105</t>
  </si>
  <si>
    <t>Przedszkola specjalne</t>
  </si>
  <si>
    <t>Dotacje dla niepublicznych przedszkoli specjalnych</t>
  </si>
  <si>
    <t>80106</t>
  </si>
  <si>
    <t>Inne formy wychowania przedszkolnego</t>
  </si>
  <si>
    <t>Dotacje dla niepublicznych punktów przedszkolnych</t>
  </si>
  <si>
    <t>80149</t>
  </si>
  <si>
    <t>Realizacja zadań wymagających stosowania specjalnej organizacji nauki i metod pracy dla dzieci w przedszkolach, oddziałach przedszkolnych w szkołach podstawowych i innych formach wychowania przeszkolnego</t>
  </si>
  <si>
    <t>80150</t>
  </si>
  <si>
    <t>Realizacja zadań wymagających stosowania specjalnej organizacji nauki i metod pracy dla dzieci i młodzieży w szkołach podstawowych, liceach ogólnokształcących, liceach profilowanych i szkołach zawodowych oraz szkołach artystycznych</t>
  </si>
  <si>
    <t>Dotacja na realizację zadań wymagających stosowania specjalnej organizacji nauki i metod pracy dla dzieci</t>
  </si>
  <si>
    <t>Dotacja na realizację zadań wymagających stosowania specjalnej organizacji nauki i metod pracy dla dzieci i młodzieży</t>
  </si>
  <si>
    <t>851</t>
  </si>
  <si>
    <t>Ochrona zdrowia</t>
  </si>
  <si>
    <t>85153</t>
  </si>
  <si>
    <t>Zwalczanie narkomanii</t>
  </si>
  <si>
    <t>Przeciwdziałanie uazleżnienio i patologiom społecznym</t>
  </si>
  <si>
    <t>85154</t>
  </si>
  <si>
    <t>Przeciwdziałanie alkoholizmowi</t>
  </si>
  <si>
    <t>85195</t>
  </si>
  <si>
    <t>Dotacja na działania prozdrowotne</t>
  </si>
  <si>
    <t>900</t>
  </si>
  <si>
    <t>Gospodarka komunalna i ochrona środowiska</t>
  </si>
  <si>
    <t>Dotcje na działania w zakresie ochrony środowiska</t>
  </si>
  <si>
    <t>Dotacje w zakresie zapobiegania bezdomności oraz opieki nad zwierzętami domowymi</t>
  </si>
  <si>
    <t>921</t>
  </si>
  <si>
    <t xml:space="preserve">Kultura i ochrona dziedzictwa narodowego </t>
  </si>
  <si>
    <t>92105</t>
  </si>
  <si>
    <t>Dotacje na koncerty i edukację muzyczną</t>
  </si>
  <si>
    <t>Dotacje na zadania z zakresu kultury</t>
  </si>
  <si>
    <t>92109</t>
  </si>
  <si>
    <t>92604</t>
  </si>
  <si>
    <t>Instytucje kultury fizycznej</t>
  </si>
  <si>
    <t>Dotacje na organizcję zadań w zakresie kultury fizycznej dla dzieci i młodzieży</t>
  </si>
  <si>
    <t>Zadania w zakresie kultury fizycznej</t>
  </si>
  <si>
    <t>Dotacje na organizację zadań w zakresie kultury fizycznej oraz dotacje na działania w zakresie kultury fizycznej</t>
  </si>
  <si>
    <t>Wsparcie finansowe Gminy Raszyn w związku z planowanym uruchomieniem linii autobusowej Pruszków-Raszyn-Al. Krakowska</t>
  </si>
  <si>
    <t xml:space="preserve">Dotacja na organizację zajęć, wypoczynku oraz obozów letnich i zimowych młodzieży w tym harcerzy oraz dotacje na zadania z zakresu turystyki
</t>
  </si>
  <si>
    <t>Razem jednostki należące do sektora finansów publicznych</t>
  </si>
  <si>
    <t>500</t>
  </si>
  <si>
    <t>50095</t>
  </si>
  <si>
    <t>Dotacja dla Targowiska Miejskiego przy ul. Komorowskiej 14</t>
  </si>
  <si>
    <t>Handel</t>
  </si>
  <si>
    <t>854</t>
  </si>
  <si>
    <t>Edukacyjna opieka wychowawcza</t>
  </si>
  <si>
    <t>85404</t>
  </si>
  <si>
    <t>Wczesne wspomaganie rozwoju dziecka</t>
  </si>
  <si>
    <t>Dotacje podmiotowe na wczesne wspomaganie rozwoju dziecka</t>
  </si>
  <si>
    <t>01009</t>
  </si>
  <si>
    <t>Dotacja celowa dla Powiatu Pruszkowskiegona na pomoc finansową dla Szpitala Powiatowego</t>
  </si>
  <si>
    <t>Dotacja celowa dla Województwa Mazowieckiego na pomoc finansową dla Szpitala Kolejowego i Szpitala w Tworkach</t>
  </si>
  <si>
    <t>90095</t>
  </si>
  <si>
    <t>80153</t>
  </si>
  <si>
    <t>Zapewnienie uczniom prawa do bezpłatnego dostępu do podręczników, materiałów edukacyjnych lub materiałów ćwiczeniowych</t>
  </si>
  <si>
    <t>Dotacja celowa na realizację zadań zleconych przez niepubliczną szkołę podstawową</t>
  </si>
  <si>
    <t>% wykonania</t>
  </si>
  <si>
    <t>Paragraf</t>
  </si>
  <si>
    <t>2650</t>
  </si>
  <si>
    <t>Wykonanie na 31.12.2020 r.</t>
  </si>
  <si>
    <t>2310</t>
  </si>
  <si>
    <t>2710</t>
  </si>
  <si>
    <t>2900</t>
  </si>
  <si>
    <t>2320</t>
  </si>
  <si>
    <t>2330</t>
  </si>
  <si>
    <t>2480</t>
  </si>
  <si>
    <t>2830</t>
  </si>
  <si>
    <t>2360</t>
  </si>
  <si>
    <t>2540</t>
  </si>
  <si>
    <t xml:space="preserve"> Dotacja na komunikację SKM, Koleje Mazowieckiena oraz na nocną komunikację miejską N-85 i połączenia autobusowego Pruszków-Warszawa Zachodnia
</t>
  </si>
  <si>
    <t>Tabela 11 - Wykonanie dotacji na zadania bieżące udzielanych z budżetu Miasta Pruszkowa 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</si>
</sst>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7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5" fillId="0" borderId="0" xfId="0" applyFont="1"/>
    <xf numFmtId="49" fontId="1" fillId="0" borderId="1" xfId="0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6" fillId="0" borderId="1" xfId="0" applyNumberFormat="1" applyFont="1" applyBorder="1"/>
    <xf numFmtId="4" fontId="6" fillId="0" borderId="1" xfId="0" applyNumberFormat="1" applyFont="1" applyBorder="1" applyAlignment="1">
      <alignment vertical="center"/>
    </xf>
    <xf numFmtId="4" fontId="0" fillId="0" borderId="0" xfId="0" applyNumberFormat="1"/>
    <xf numFmtId="4" fontId="9" fillId="4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1" applyFont="1" applyFill="1" applyBorder="1"/>
    <xf numFmtId="43" fontId="1" fillId="0" borderId="1" xfId="1" applyFont="1" applyBorder="1"/>
    <xf numFmtId="43" fontId="6" fillId="0" borderId="1" xfId="1" applyFont="1" applyBorder="1"/>
    <xf numFmtId="10" fontId="0" fillId="3" borderId="1" xfId="2" applyNumberFormat="1" applyFont="1" applyFill="1" applyBorder="1"/>
    <xf numFmtId="10" fontId="1" fillId="4" borderId="1" xfId="2" applyNumberFormat="1" applyFont="1" applyFill="1" applyBorder="1"/>
    <xf numFmtId="10" fontId="2" fillId="4" borderId="1" xfId="2" applyNumberFormat="1" applyFont="1" applyFill="1" applyBorder="1"/>
    <xf numFmtId="10" fontId="0" fillId="0" borderId="1" xfId="2" applyNumberFormat="1" applyFont="1" applyBorder="1"/>
    <xf numFmtId="10" fontId="6" fillId="0" borderId="1" xfId="2" applyNumberFormat="1" applyFont="1" applyBorder="1"/>
    <xf numFmtId="2" fontId="1" fillId="0" borderId="1" xfId="1" applyNumberFormat="1" applyFont="1" applyBorder="1"/>
    <xf numFmtId="2" fontId="0" fillId="0" borderId="1" xfId="1" applyNumberFormat="1" applyFont="1" applyBorder="1"/>
    <xf numFmtId="2" fontId="1" fillId="4" borderId="1" xfId="1" applyNumberFormat="1" applyFont="1" applyFill="1" applyBorder="1"/>
    <xf numFmtId="2" fontId="0" fillId="4" borderId="1" xfId="1" applyNumberFormat="1" applyFont="1" applyFill="1" applyBorder="1"/>
    <xf numFmtId="0" fontId="3" fillId="0" borderId="1" xfId="0" applyFont="1" applyBorder="1" applyAlignment="1">
      <alignment horizontal="left" vertical="top" wrapText="1"/>
    </xf>
    <xf numFmtId="43" fontId="8" fillId="4" borderId="1" xfId="1" applyFont="1" applyFill="1" applyBorder="1" applyAlignment="1">
      <alignment vertical="center"/>
    </xf>
    <xf numFmtId="43" fontId="6" fillId="0" borderId="1" xfId="1" applyFont="1" applyBorder="1" applyAlignment="1">
      <alignment vertical="center"/>
    </xf>
    <xf numFmtId="164" fontId="13" fillId="4" borderId="1" xfId="0" applyNumberFormat="1" applyFont="1" applyFill="1" applyBorder="1" applyAlignment="1">
      <alignment vertical="center"/>
    </xf>
    <xf numFmtId="10" fontId="13" fillId="4" borderId="1" xfId="2" applyNumberFormat="1" applyFont="1" applyFill="1" applyBorder="1" applyAlignment="1">
      <alignment vertical="center"/>
    </xf>
    <xf numFmtId="10" fontId="1" fillId="3" borderId="1" xfId="2" applyNumberFormat="1" applyFont="1" applyFill="1" applyBorder="1"/>
    <xf numFmtId="10" fontId="4" fillId="4" borderId="1" xfId="2" applyNumberFormat="1" applyFont="1" applyFill="1" applyBorder="1" applyAlignment="1">
      <alignment vertical="center"/>
    </xf>
    <xf numFmtId="0" fontId="3" fillId="0" borderId="1" xfId="0" applyFont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10" fontId="1" fillId="3" borderId="1" xfId="2" applyNumberFormat="1" applyFont="1" applyFill="1" applyBorder="1" applyAlignment="1">
      <alignment horizontal="right" vertical="center"/>
    </xf>
    <xf numFmtId="0" fontId="16" fillId="0" borderId="0" xfId="0" applyFont="1"/>
    <xf numFmtId="0" fontId="0" fillId="3" borderId="0" xfId="0" applyFill="1"/>
    <xf numFmtId="43" fontId="1" fillId="3" borderId="1" xfId="1" applyFont="1" applyFill="1" applyBorder="1"/>
    <xf numFmtId="2" fontId="1" fillId="3" borderId="1" xfId="1" applyNumberFormat="1" applyFont="1" applyFill="1" applyBorder="1"/>
    <xf numFmtId="43" fontId="1" fillId="3" borderId="1" xfId="1" applyFont="1" applyFill="1" applyBorder="1" applyAlignment="1">
      <alignment vertical="center"/>
    </xf>
    <xf numFmtId="2" fontId="1" fillId="3" borderId="1" xfId="1" applyNumberFormat="1" applyFont="1" applyFill="1" applyBorder="1" applyAlignment="1">
      <alignment vertical="center"/>
    </xf>
    <xf numFmtId="2" fontId="0" fillId="3" borderId="1" xfId="1" applyNumberFormat="1" applyFont="1" applyFill="1" applyBorder="1"/>
    <xf numFmtId="43" fontId="0" fillId="3" borderId="1" xfId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3" fillId="4" borderId="3" xfId="0" applyFont="1" applyFill="1" applyBorder="1" applyAlignment="1"/>
    <xf numFmtId="0" fontId="3" fillId="4" borderId="2" xfId="0" applyFont="1" applyFill="1" applyBorder="1" applyAlignment="1"/>
    <xf numFmtId="0" fontId="3" fillId="4" borderId="4" xfId="0" applyFont="1" applyFill="1" applyBorder="1" applyAlignment="1"/>
    <xf numFmtId="0" fontId="2" fillId="4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4" borderId="3" xfId="0" applyFont="1" applyFill="1" applyBorder="1" applyAlignment="1"/>
    <xf numFmtId="0" fontId="11" fillId="4" borderId="2" xfId="0" applyFont="1" applyFill="1" applyBorder="1" applyAlignment="1"/>
    <xf numFmtId="0" fontId="15" fillId="0" borderId="0" xfId="0" applyFont="1" applyAlignment="1">
      <alignment horizontal="center"/>
    </xf>
    <xf numFmtId="0" fontId="0" fillId="0" borderId="0" xfId="0" applyFont="1"/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94"/>
  <sheetViews>
    <sheetView tabSelected="1" zoomScale="78" zoomScaleNormal="78" zoomScaleSheetLayoutView="100" workbookViewId="0">
      <selection activeCell="A4" sqref="A4:I94"/>
    </sheetView>
  </sheetViews>
  <sheetFormatPr defaultRowHeight="15" x14ac:dyDescent="0.25"/>
  <cols>
    <col min="1" max="1" width="8" customWidth="1"/>
    <col min="2" max="3" width="10.28515625" customWidth="1"/>
    <col min="4" max="4" width="55" customWidth="1"/>
    <col min="5" max="5" width="23.5703125" customWidth="1"/>
    <col min="6" max="6" width="21.140625" customWidth="1"/>
    <col min="7" max="7" width="22.140625" customWidth="1"/>
    <col min="8" max="8" width="22.7109375" customWidth="1"/>
    <col min="9" max="9" width="18.42578125" customWidth="1"/>
    <col min="14" max="14" width="27.42578125" customWidth="1"/>
    <col min="16" max="16" width="28.42578125" customWidth="1"/>
  </cols>
  <sheetData>
    <row r="3" spans="1:14" ht="21" x14ac:dyDescent="0.35">
      <c r="A3" s="7"/>
      <c r="B3" s="7"/>
      <c r="C3" s="7"/>
      <c r="D3" s="7"/>
      <c r="E3" s="7"/>
      <c r="F3" s="7"/>
      <c r="G3" s="7"/>
      <c r="N3" t="s">
        <v>115</v>
      </c>
    </row>
    <row r="4" spans="1:14" ht="27" customHeight="1" x14ac:dyDescent="0.35">
      <c r="A4" s="72" t="s">
        <v>115</v>
      </c>
      <c r="B4" s="72"/>
      <c r="C4" s="72"/>
      <c r="D4" s="72"/>
      <c r="E4" s="72"/>
      <c r="F4" s="72"/>
      <c r="G4" s="72"/>
      <c r="H4" s="72"/>
      <c r="I4" s="72"/>
    </row>
    <row r="5" spans="1:14" x14ac:dyDescent="0.25">
      <c r="A5" s="73"/>
      <c r="B5" s="73"/>
      <c r="C5" s="73"/>
      <c r="D5" s="73"/>
      <c r="E5" s="73"/>
      <c r="F5" s="73"/>
      <c r="G5" s="73"/>
      <c r="H5" s="73"/>
      <c r="I5" s="73"/>
    </row>
    <row r="6" spans="1:14" ht="49.5" customHeight="1" x14ac:dyDescent="0.25">
      <c r="A6" s="73"/>
      <c r="B6" s="73"/>
      <c r="C6" s="73"/>
      <c r="D6" s="73"/>
      <c r="E6" s="73"/>
      <c r="F6" s="73"/>
      <c r="G6" s="73"/>
      <c r="H6" s="73"/>
      <c r="I6" s="73"/>
    </row>
    <row r="7" spans="1:14" ht="17.25" x14ac:dyDescent="0.25">
      <c r="A7" s="58" t="s">
        <v>24</v>
      </c>
      <c r="B7" s="58" t="s">
        <v>0</v>
      </c>
      <c r="C7" s="58" t="s">
        <v>102</v>
      </c>
      <c r="D7" s="58" t="s">
        <v>1</v>
      </c>
      <c r="E7" s="58" t="s">
        <v>25</v>
      </c>
      <c r="F7" s="58"/>
      <c r="G7" s="58"/>
      <c r="H7" s="66" t="s">
        <v>104</v>
      </c>
      <c r="I7" s="68" t="s">
        <v>101</v>
      </c>
    </row>
    <row r="8" spans="1:14" ht="17.25" x14ac:dyDescent="0.25">
      <c r="A8" s="59"/>
      <c r="B8" s="59"/>
      <c r="C8" s="59"/>
      <c r="D8" s="59"/>
      <c r="E8" s="54" t="s">
        <v>2</v>
      </c>
      <c r="F8" s="54" t="s">
        <v>3</v>
      </c>
      <c r="G8" s="54" t="s">
        <v>4</v>
      </c>
      <c r="H8" s="67"/>
      <c r="I8" s="69"/>
      <c r="K8" s="47"/>
    </row>
    <row r="9" spans="1:14" ht="15.75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K9" s="47"/>
    </row>
    <row r="10" spans="1:14" ht="27.75" customHeight="1" x14ac:dyDescent="0.3">
      <c r="A10" s="70"/>
      <c r="B10" s="71"/>
      <c r="C10" s="71"/>
      <c r="D10" s="71"/>
      <c r="E10" s="71"/>
      <c r="F10" s="71"/>
      <c r="G10" s="71"/>
      <c r="H10" s="74"/>
      <c r="I10" s="75"/>
      <c r="K10" s="47"/>
    </row>
    <row r="11" spans="1:14" ht="15.75" x14ac:dyDescent="0.25">
      <c r="A11" s="16" t="s">
        <v>85</v>
      </c>
      <c r="B11" s="16"/>
      <c r="C11" s="41"/>
      <c r="D11" s="19" t="s">
        <v>88</v>
      </c>
      <c r="E11" s="18">
        <f>E12</f>
        <v>0</v>
      </c>
      <c r="F11" s="18">
        <f t="shared" ref="F11:G11" si="0">F12</f>
        <v>170000</v>
      </c>
      <c r="G11" s="18">
        <f t="shared" si="0"/>
        <v>0</v>
      </c>
      <c r="H11" s="21">
        <f>SUM(H12)</f>
        <v>170000</v>
      </c>
      <c r="I11" s="26">
        <f>SUM(H11/F11)</f>
        <v>1</v>
      </c>
      <c r="K11" s="47"/>
    </row>
    <row r="12" spans="1:14" ht="15.75" x14ac:dyDescent="0.25">
      <c r="A12" s="8"/>
      <c r="B12" s="8" t="s">
        <v>86</v>
      </c>
      <c r="C12" s="42"/>
      <c r="D12" s="1" t="s">
        <v>8</v>
      </c>
      <c r="E12" s="6">
        <f>E13</f>
        <v>0</v>
      </c>
      <c r="F12" s="6">
        <f>F13</f>
        <v>170000</v>
      </c>
      <c r="G12" s="6">
        <f>G13</f>
        <v>0</v>
      </c>
      <c r="H12" s="22">
        <f>SUM(H13)</f>
        <v>170000</v>
      </c>
      <c r="I12" s="24">
        <f t="shared" ref="I12:I13" si="1">SUM(H12/F12)</f>
        <v>1</v>
      </c>
      <c r="K12" s="47"/>
    </row>
    <row r="13" spans="1:14" ht="21.75" customHeight="1" x14ac:dyDescent="0.25">
      <c r="A13" s="8"/>
      <c r="B13" s="8"/>
      <c r="C13" s="42" t="s">
        <v>103</v>
      </c>
      <c r="D13" s="5" t="s">
        <v>87</v>
      </c>
      <c r="E13" s="6">
        <v>0</v>
      </c>
      <c r="F13" s="6">
        <v>170000</v>
      </c>
      <c r="G13" s="6"/>
      <c r="H13" s="22">
        <v>170000</v>
      </c>
      <c r="I13" s="24">
        <f t="shared" si="1"/>
        <v>1</v>
      </c>
      <c r="K13" s="47"/>
    </row>
    <row r="14" spans="1:14" ht="15.75" x14ac:dyDescent="0.25">
      <c r="A14" s="16">
        <v>600</v>
      </c>
      <c r="B14" s="16"/>
      <c r="C14" s="41"/>
      <c r="D14" s="17" t="s">
        <v>5</v>
      </c>
      <c r="E14" s="18">
        <f>E15</f>
        <v>0</v>
      </c>
      <c r="F14" s="18">
        <f t="shared" ref="F14:F15" si="2">F15</f>
        <v>0</v>
      </c>
      <c r="G14" s="18">
        <f>G15</f>
        <v>3925000</v>
      </c>
      <c r="H14" s="21">
        <f>SUM(H15)</f>
        <v>3135539.91</v>
      </c>
      <c r="I14" s="26">
        <f>SUM(H14/G14)</f>
        <v>0.79886367133757963</v>
      </c>
      <c r="K14" s="47"/>
    </row>
    <row r="15" spans="1:14" ht="20.25" customHeight="1" x14ac:dyDescent="0.25">
      <c r="A15" s="8"/>
      <c r="B15" s="8">
        <v>60004</v>
      </c>
      <c r="C15" s="42"/>
      <c r="D15" s="4" t="s">
        <v>6</v>
      </c>
      <c r="E15" s="6">
        <f>E16</f>
        <v>0</v>
      </c>
      <c r="F15" s="6">
        <f t="shared" si="2"/>
        <v>0</v>
      </c>
      <c r="G15" s="6">
        <f>G16+G17</f>
        <v>3925000</v>
      </c>
      <c r="H15" s="6">
        <v>3135539.91</v>
      </c>
      <c r="I15" s="27">
        <f>SUM(H15/G15)</f>
        <v>0.79886367133757963</v>
      </c>
      <c r="K15" s="47"/>
    </row>
    <row r="16" spans="1:14" ht="53.25" customHeight="1" x14ac:dyDescent="0.25">
      <c r="A16" s="8"/>
      <c r="B16" s="8"/>
      <c r="C16" s="42" t="s">
        <v>105</v>
      </c>
      <c r="D16" s="40" t="s">
        <v>114</v>
      </c>
      <c r="E16" s="6"/>
      <c r="F16" s="6"/>
      <c r="G16" s="6">
        <v>3825000</v>
      </c>
      <c r="H16" s="50">
        <v>3135539.91</v>
      </c>
      <c r="I16" s="27">
        <f t="shared" ref="I16:I17" si="3">SUM(H16/G16)</f>
        <v>0.81974899607843144</v>
      </c>
      <c r="K16" s="47"/>
      <c r="N16">
        <v>2987513</v>
      </c>
    </row>
    <row r="17" spans="1:14" ht="49.5" customHeight="1" x14ac:dyDescent="0.25">
      <c r="A17" s="8"/>
      <c r="B17" s="8"/>
      <c r="C17" s="42" t="s">
        <v>105</v>
      </c>
      <c r="D17" s="2" t="s">
        <v>82</v>
      </c>
      <c r="E17" s="6"/>
      <c r="F17" s="6"/>
      <c r="G17" s="6">
        <v>100000</v>
      </c>
      <c r="H17" s="51">
        <v>0</v>
      </c>
      <c r="I17" s="27">
        <f t="shared" si="3"/>
        <v>0</v>
      </c>
      <c r="K17" s="47"/>
      <c r="N17">
        <v>128044.91</v>
      </c>
    </row>
    <row r="18" spans="1:14" ht="15.75" x14ac:dyDescent="0.25">
      <c r="A18" s="16">
        <v>710</v>
      </c>
      <c r="B18" s="16"/>
      <c r="C18" s="41"/>
      <c r="D18" s="17" t="s">
        <v>10</v>
      </c>
      <c r="E18" s="18">
        <f t="shared" ref="E18:G19" si="4">E19</f>
        <v>0</v>
      </c>
      <c r="F18" s="18">
        <f t="shared" si="4"/>
        <v>0</v>
      </c>
      <c r="G18" s="18">
        <f t="shared" si="4"/>
        <v>30000</v>
      </c>
      <c r="H18" s="31">
        <f>SUM(H19)</f>
        <v>0</v>
      </c>
      <c r="I18" s="32">
        <v>0</v>
      </c>
      <c r="K18" s="47"/>
      <c r="N18">
        <f>SUM(N17:N17)</f>
        <v>128044.91</v>
      </c>
    </row>
    <row r="19" spans="1:14" ht="15.75" x14ac:dyDescent="0.25">
      <c r="A19" s="8"/>
      <c r="B19" s="8">
        <v>71012</v>
      </c>
      <c r="C19" s="42"/>
      <c r="D19" s="4" t="s">
        <v>11</v>
      </c>
      <c r="E19" s="6">
        <f t="shared" si="4"/>
        <v>0</v>
      </c>
      <c r="F19" s="6">
        <f t="shared" si="4"/>
        <v>0</v>
      </c>
      <c r="G19" s="6">
        <f t="shared" si="4"/>
        <v>30000</v>
      </c>
      <c r="H19" s="29">
        <f>SUM(H20)</f>
        <v>0</v>
      </c>
      <c r="I19" s="30">
        <v>0</v>
      </c>
      <c r="K19" s="47"/>
      <c r="N19" s="14">
        <f>SUM(H15-N18)</f>
        <v>3007495</v>
      </c>
    </row>
    <row r="20" spans="1:14" ht="51.75" customHeight="1" x14ac:dyDescent="0.25">
      <c r="A20" s="8"/>
      <c r="B20" s="8"/>
      <c r="C20" s="42" t="s">
        <v>106</v>
      </c>
      <c r="D20" s="3" t="s">
        <v>26</v>
      </c>
      <c r="E20" s="6"/>
      <c r="F20" s="6"/>
      <c r="G20" s="6">
        <v>30000</v>
      </c>
      <c r="H20" s="29">
        <v>0</v>
      </c>
      <c r="I20" s="30">
        <v>0</v>
      </c>
      <c r="K20" s="47"/>
    </row>
    <row r="21" spans="1:14" ht="15.75" x14ac:dyDescent="0.25">
      <c r="A21" s="16">
        <v>750</v>
      </c>
      <c r="B21" s="16"/>
      <c r="C21" s="41"/>
      <c r="D21" s="19" t="s">
        <v>7</v>
      </c>
      <c r="E21" s="18">
        <f>E22</f>
        <v>29518</v>
      </c>
      <c r="F21" s="18">
        <f t="shared" ref="F21:G22" si="5">F22</f>
        <v>0</v>
      </c>
      <c r="G21" s="18">
        <f t="shared" si="5"/>
        <v>0</v>
      </c>
      <c r="H21" s="21">
        <f>SUM(H22)</f>
        <v>29518</v>
      </c>
      <c r="I21" s="26">
        <f>SUM(H21/E21)</f>
        <v>1</v>
      </c>
      <c r="K21" s="47"/>
    </row>
    <row r="22" spans="1:14" ht="15.75" x14ac:dyDescent="0.25">
      <c r="A22" s="8"/>
      <c r="B22" s="8">
        <v>75095</v>
      </c>
      <c r="C22" s="42"/>
      <c r="D22" s="1" t="s">
        <v>8</v>
      </c>
      <c r="E22" s="6">
        <f>E23</f>
        <v>29518</v>
      </c>
      <c r="F22" s="6">
        <f t="shared" si="5"/>
        <v>0</v>
      </c>
      <c r="G22" s="6">
        <f t="shared" si="5"/>
        <v>0</v>
      </c>
      <c r="H22" s="22">
        <f>SUM(H23)</f>
        <v>29518</v>
      </c>
      <c r="I22" s="24">
        <f t="shared" ref="I22:I23" si="6">SUM(H22/E22)</f>
        <v>1</v>
      </c>
      <c r="K22" s="47"/>
    </row>
    <row r="23" spans="1:14" ht="25.5" customHeight="1" x14ac:dyDescent="0.25">
      <c r="A23" s="8"/>
      <c r="B23" s="8"/>
      <c r="C23" s="42" t="s">
        <v>107</v>
      </c>
      <c r="D23" s="5" t="s">
        <v>9</v>
      </c>
      <c r="E23" s="6">
        <v>29518</v>
      </c>
      <c r="F23" s="6"/>
      <c r="G23" s="6"/>
      <c r="H23" s="22">
        <v>29518</v>
      </c>
      <c r="I23" s="24">
        <f t="shared" si="6"/>
        <v>1</v>
      </c>
      <c r="K23" s="47"/>
    </row>
    <row r="24" spans="1:14" ht="15.75" x14ac:dyDescent="0.25">
      <c r="A24" s="16" t="s">
        <v>58</v>
      </c>
      <c r="B24" s="16"/>
      <c r="C24" s="41"/>
      <c r="D24" s="19" t="s">
        <v>59</v>
      </c>
      <c r="E24" s="18">
        <f>E25</f>
        <v>0</v>
      </c>
      <c r="F24" s="18">
        <f t="shared" ref="F24:G25" si="7">F25</f>
        <v>0</v>
      </c>
      <c r="G24" s="18">
        <f t="shared" si="7"/>
        <v>300000</v>
      </c>
      <c r="H24" s="21">
        <f>SUM(H25)</f>
        <v>299918.69</v>
      </c>
      <c r="I24" s="26">
        <f>SUM(H24/G24)</f>
        <v>0.99972896666666666</v>
      </c>
      <c r="K24" s="47"/>
    </row>
    <row r="25" spans="1:14" ht="15.75" x14ac:dyDescent="0.25">
      <c r="A25" s="8"/>
      <c r="B25" s="8" t="s">
        <v>65</v>
      </c>
      <c r="C25" s="42"/>
      <c r="D25" s="1" t="s">
        <v>8</v>
      </c>
      <c r="E25" s="6">
        <f>E26</f>
        <v>0</v>
      </c>
      <c r="F25" s="6">
        <f t="shared" si="7"/>
        <v>0</v>
      </c>
      <c r="G25" s="6">
        <f>SUM(G26:G27)</f>
        <v>300000</v>
      </c>
      <c r="H25" s="22">
        <f>SUM(H26:H27)</f>
        <v>299918.69</v>
      </c>
      <c r="I25" s="24">
        <f t="shared" ref="I25:I27" si="8">SUM(H25/G25)</f>
        <v>0.99972896666666666</v>
      </c>
      <c r="K25" s="47"/>
    </row>
    <row r="26" spans="1:14" ht="36" customHeight="1" x14ac:dyDescent="0.25">
      <c r="A26" s="8"/>
      <c r="B26" s="8"/>
      <c r="C26" s="42" t="s">
        <v>108</v>
      </c>
      <c r="D26" s="3" t="s">
        <v>95</v>
      </c>
      <c r="E26" s="6"/>
      <c r="F26" s="6"/>
      <c r="G26" s="6">
        <v>100000</v>
      </c>
      <c r="H26" s="22">
        <v>100000</v>
      </c>
      <c r="I26" s="24">
        <f t="shared" si="8"/>
        <v>1</v>
      </c>
      <c r="K26" s="47"/>
    </row>
    <row r="27" spans="1:14" ht="36" customHeight="1" x14ac:dyDescent="0.25">
      <c r="A27" s="8"/>
      <c r="B27" s="8"/>
      <c r="C27" s="42" t="s">
        <v>109</v>
      </c>
      <c r="D27" s="3" t="s">
        <v>96</v>
      </c>
      <c r="E27" s="6"/>
      <c r="F27" s="6"/>
      <c r="G27" s="6">
        <v>200000</v>
      </c>
      <c r="H27" s="22">
        <v>199918.69</v>
      </c>
      <c r="I27" s="24">
        <f t="shared" si="8"/>
        <v>0.99959344999999999</v>
      </c>
      <c r="K27" s="47"/>
    </row>
    <row r="28" spans="1:14" ht="15.75" x14ac:dyDescent="0.25">
      <c r="A28" s="16">
        <v>921</v>
      </c>
      <c r="B28" s="16"/>
      <c r="C28" s="41"/>
      <c r="D28" s="17" t="s">
        <v>12</v>
      </c>
      <c r="E28" s="18">
        <f>SUM(E29+E31+E33+E35)</f>
        <v>7322130</v>
      </c>
      <c r="F28" s="18">
        <f t="shared" ref="F28:G28" si="9">SUM(F29+F31+F33+F35)</f>
        <v>0</v>
      </c>
      <c r="G28" s="18">
        <f t="shared" si="9"/>
        <v>0</v>
      </c>
      <c r="H28" s="21">
        <f>SUM(H29+H31+H33+H35)</f>
        <v>7249964.4800000004</v>
      </c>
      <c r="I28" s="26">
        <f>SUM(H28/E28)</f>
        <v>0.99014419028342848</v>
      </c>
      <c r="K28" s="47"/>
    </row>
    <row r="29" spans="1:14" ht="19.899999999999999" customHeight="1" x14ac:dyDescent="0.25">
      <c r="A29" s="8"/>
      <c r="B29" s="8">
        <v>92109</v>
      </c>
      <c r="C29" s="42"/>
      <c r="D29" s="4" t="s">
        <v>13</v>
      </c>
      <c r="E29" s="6">
        <f>E30</f>
        <v>1516000</v>
      </c>
      <c r="F29" s="6">
        <f t="shared" ref="F29:G29" si="10">F30</f>
        <v>0</v>
      </c>
      <c r="G29" s="6">
        <f t="shared" si="10"/>
        <v>0</v>
      </c>
      <c r="H29" s="22">
        <f>SUM(H30)</f>
        <v>1484107.58</v>
      </c>
      <c r="I29" s="24">
        <f t="shared" ref="I29:I36" si="11">SUM(H29/E29)</f>
        <v>0.97896278364116096</v>
      </c>
      <c r="K29" s="47"/>
    </row>
    <row r="30" spans="1:14" ht="22.5" customHeight="1" x14ac:dyDescent="0.25">
      <c r="A30" s="8"/>
      <c r="B30" s="8"/>
      <c r="C30" s="42" t="s">
        <v>110</v>
      </c>
      <c r="D30" s="5" t="s">
        <v>14</v>
      </c>
      <c r="E30" s="6">
        <v>1516000</v>
      </c>
      <c r="F30" s="6"/>
      <c r="G30" s="6"/>
      <c r="H30" s="22">
        <v>1484107.58</v>
      </c>
      <c r="I30" s="24">
        <f t="shared" si="11"/>
        <v>0.97896278364116096</v>
      </c>
      <c r="K30" s="47"/>
    </row>
    <row r="31" spans="1:14" ht="19.899999999999999" customHeight="1" x14ac:dyDescent="0.25">
      <c r="A31" s="8"/>
      <c r="B31" s="8">
        <v>92114</v>
      </c>
      <c r="C31" s="42"/>
      <c r="D31" s="4" t="s">
        <v>15</v>
      </c>
      <c r="E31" s="6">
        <f>E32</f>
        <v>790490</v>
      </c>
      <c r="F31" s="6">
        <f t="shared" ref="F31:G31" si="12">F32</f>
        <v>0</v>
      </c>
      <c r="G31" s="6">
        <f t="shared" si="12"/>
        <v>0</v>
      </c>
      <c r="H31" s="22">
        <f>SUM(H32)</f>
        <v>750216.9</v>
      </c>
      <c r="I31" s="24">
        <f t="shared" si="11"/>
        <v>0.94905299244772234</v>
      </c>
      <c r="K31" s="47"/>
    </row>
    <row r="32" spans="1:14" ht="24" customHeight="1" x14ac:dyDescent="0.25">
      <c r="A32" s="8"/>
      <c r="B32" s="8"/>
      <c r="C32" s="42" t="s">
        <v>110</v>
      </c>
      <c r="D32" s="5" t="s">
        <v>16</v>
      </c>
      <c r="E32" s="6">
        <v>790490</v>
      </c>
      <c r="F32" s="6"/>
      <c r="G32" s="6"/>
      <c r="H32" s="22">
        <v>750216.9</v>
      </c>
      <c r="I32" s="24">
        <f t="shared" si="11"/>
        <v>0.94905299244772234</v>
      </c>
      <c r="K32" s="47"/>
    </row>
    <row r="33" spans="1:16" ht="19.899999999999999" customHeight="1" x14ac:dyDescent="0.25">
      <c r="A33" s="8"/>
      <c r="B33" s="8">
        <v>92116</v>
      </c>
      <c r="C33" s="42"/>
      <c r="D33" s="4" t="s">
        <v>17</v>
      </c>
      <c r="E33" s="6">
        <f>E34</f>
        <v>3466040</v>
      </c>
      <c r="F33" s="6">
        <f t="shared" ref="F33:G33" si="13">F34</f>
        <v>0</v>
      </c>
      <c r="G33" s="6">
        <f t="shared" si="13"/>
        <v>0</v>
      </c>
      <c r="H33" s="22">
        <f>SUM(H34)</f>
        <v>3466040</v>
      </c>
      <c r="I33" s="24">
        <f t="shared" si="11"/>
        <v>1</v>
      </c>
      <c r="K33" s="47"/>
    </row>
    <row r="34" spans="1:16" ht="19.899999999999999" customHeight="1" x14ac:dyDescent="0.25">
      <c r="A34" s="8"/>
      <c r="B34" s="8"/>
      <c r="C34" s="42" t="s">
        <v>110</v>
      </c>
      <c r="D34" s="5" t="s">
        <v>18</v>
      </c>
      <c r="E34" s="6">
        <v>3466040</v>
      </c>
      <c r="F34" s="6"/>
      <c r="G34" s="6"/>
      <c r="H34" s="22">
        <v>3466040</v>
      </c>
      <c r="I34" s="24">
        <f t="shared" si="11"/>
        <v>1</v>
      </c>
      <c r="K34" s="47"/>
    </row>
    <row r="35" spans="1:16" ht="19.899999999999999" customHeight="1" x14ac:dyDescent="0.25">
      <c r="A35" s="8"/>
      <c r="B35" s="8">
        <v>92118</v>
      </c>
      <c r="C35" s="42"/>
      <c r="D35" s="4" t="s">
        <v>19</v>
      </c>
      <c r="E35" s="6">
        <f>E36</f>
        <v>1549600</v>
      </c>
      <c r="F35" s="6">
        <f t="shared" ref="F35:G35" si="14">F36</f>
        <v>0</v>
      </c>
      <c r="G35" s="6">
        <f t="shared" si="14"/>
        <v>0</v>
      </c>
      <c r="H35" s="22">
        <f>SUM(H36)</f>
        <v>1549600</v>
      </c>
      <c r="I35" s="24">
        <f t="shared" si="11"/>
        <v>1</v>
      </c>
      <c r="K35" s="47"/>
    </row>
    <row r="36" spans="1:16" ht="27" customHeight="1" x14ac:dyDescent="0.25">
      <c r="A36" s="8"/>
      <c r="B36" s="8"/>
      <c r="C36" s="42" t="s">
        <v>110</v>
      </c>
      <c r="D36" s="5" t="s">
        <v>20</v>
      </c>
      <c r="E36" s="6">
        <v>1549600</v>
      </c>
      <c r="F36" s="6"/>
      <c r="G36" s="6"/>
      <c r="H36" s="22">
        <v>1549600</v>
      </c>
      <c r="I36" s="24">
        <f t="shared" si="11"/>
        <v>1</v>
      </c>
      <c r="K36" s="47"/>
    </row>
    <row r="37" spans="1:16" ht="15.75" x14ac:dyDescent="0.25">
      <c r="A37" s="16">
        <v>926</v>
      </c>
      <c r="B37" s="16"/>
      <c r="C37" s="41"/>
      <c r="D37" s="17" t="s">
        <v>21</v>
      </c>
      <c r="E37" s="18">
        <f t="shared" ref="E37:G38" si="15">E38</f>
        <v>0</v>
      </c>
      <c r="F37" s="18">
        <f t="shared" si="15"/>
        <v>2260250</v>
      </c>
      <c r="G37" s="18">
        <f t="shared" si="15"/>
        <v>0</v>
      </c>
      <c r="H37" s="21">
        <f>SUM(H38)</f>
        <v>2260250</v>
      </c>
      <c r="I37" s="26">
        <f>SUM(H37/F37)</f>
        <v>1</v>
      </c>
      <c r="K37" s="47"/>
    </row>
    <row r="38" spans="1:16" ht="15.75" x14ac:dyDescent="0.25">
      <c r="A38" s="8"/>
      <c r="B38" s="8">
        <v>92605</v>
      </c>
      <c r="C38" s="42"/>
      <c r="D38" s="4" t="s">
        <v>22</v>
      </c>
      <c r="E38" s="6">
        <f t="shared" si="15"/>
        <v>0</v>
      </c>
      <c r="F38" s="6">
        <f t="shared" si="15"/>
        <v>2260250</v>
      </c>
      <c r="G38" s="6">
        <f t="shared" si="15"/>
        <v>0</v>
      </c>
      <c r="H38" s="22">
        <f>SUM(H39)</f>
        <v>2260250</v>
      </c>
      <c r="I38" s="24">
        <f t="shared" ref="I38:I39" si="16">SUM(H38/F38)</f>
        <v>1</v>
      </c>
      <c r="K38" s="47"/>
    </row>
    <row r="39" spans="1:16" ht="18.75" customHeight="1" x14ac:dyDescent="0.25">
      <c r="A39" s="8"/>
      <c r="B39" s="8"/>
      <c r="C39" s="42" t="s">
        <v>103</v>
      </c>
      <c r="D39" s="5" t="s">
        <v>23</v>
      </c>
      <c r="E39" s="6"/>
      <c r="F39" s="6">
        <v>2260250</v>
      </c>
      <c r="G39" s="6"/>
      <c r="H39" s="22">
        <v>2260250</v>
      </c>
      <c r="I39" s="24">
        <f t="shared" si="16"/>
        <v>1</v>
      </c>
      <c r="K39" s="47"/>
    </row>
    <row r="40" spans="1:16" ht="17.25" x14ac:dyDescent="0.3">
      <c r="A40" s="62" t="s">
        <v>84</v>
      </c>
      <c r="B40" s="62"/>
      <c r="C40" s="62"/>
      <c r="D40" s="62"/>
      <c r="E40" s="12">
        <f>SUM(E11+E14+E18+E21+E24+E28+E37)</f>
        <v>7351648</v>
      </c>
      <c r="F40" s="12">
        <f>SUM(F11+F14+F18+F21+F24+F28+F37)</f>
        <v>2430250</v>
      </c>
      <c r="G40" s="12">
        <f>SUM(G11+G14+G18+G21+G24+G28+G37)</f>
        <v>4255000</v>
      </c>
      <c r="H40" s="23">
        <f>SUM(H11+H14+H18+H21+H24+H28+H37)</f>
        <v>13145191.08</v>
      </c>
      <c r="I40" s="28">
        <f>H40/(E40+F40+G40)</f>
        <v>0.93647407568253327</v>
      </c>
      <c r="K40" s="47"/>
      <c r="P40" s="14">
        <f>SUM(E40+F40+G40+E91+F91+G91)</f>
        <v>40755999.950000003</v>
      </c>
    </row>
    <row r="41" spans="1:16" ht="27.75" customHeight="1" x14ac:dyDescent="0.25">
      <c r="A41" s="63"/>
      <c r="B41" s="64"/>
      <c r="C41" s="64"/>
      <c r="D41" s="64"/>
      <c r="E41" s="64"/>
      <c r="F41" s="64"/>
      <c r="G41" s="64"/>
      <c r="H41" s="74"/>
      <c r="I41" s="75"/>
      <c r="K41" s="47"/>
    </row>
    <row r="42" spans="1:16" ht="19.5" customHeight="1" x14ac:dyDescent="0.25">
      <c r="A42" s="16" t="s">
        <v>27</v>
      </c>
      <c r="B42" s="16"/>
      <c r="C42" s="41"/>
      <c r="D42" s="17" t="s">
        <v>28</v>
      </c>
      <c r="E42" s="18">
        <f>E43</f>
        <v>0</v>
      </c>
      <c r="F42" s="18">
        <f t="shared" ref="F42:G43" si="17">F43</f>
        <v>0</v>
      </c>
      <c r="G42" s="18">
        <f>G43</f>
        <v>30000</v>
      </c>
      <c r="H42" s="21">
        <f>SUM(H43)</f>
        <v>30000</v>
      </c>
      <c r="I42" s="26">
        <f>SUM(H42/G42)</f>
        <v>1</v>
      </c>
      <c r="J42" s="46"/>
      <c r="K42" s="47"/>
    </row>
    <row r="43" spans="1:16" ht="15.75" x14ac:dyDescent="0.25">
      <c r="A43" s="8"/>
      <c r="B43" s="8" t="s">
        <v>94</v>
      </c>
      <c r="C43" s="42"/>
      <c r="D43" s="4" t="s">
        <v>29</v>
      </c>
      <c r="E43" s="6">
        <f>E44</f>
        <v>0</v>
      </c>
      <c r="F43" s="6">
        <f t="shared" si="17"/>
        <v>0</v>
      </c>
      <c r="G43" s="6">
        <f t="shared" si="17"/>
        <v>30000</v>
      </c>
      <c r="H43" s="22">
        <f>SUM(H44)</f>
        <v>30000</v>
      </c>
      <c r="I43" s="38">
        <f t="shared" ref="I43:I44" si="18">SUM(H43/G43)</f>
        <v>1</v>
      </c>
      <c r="J43" s="46"/>
      <c r="K43" s="47"/>
    </row>
    <row r="44" spans="1:16" ht="23.25" customHeight="1" x14ac:dyDescent="0.25">
      <c r="A44" s="8"/>
      <c r="B44" s="8"/>
      <c r="C44" s="42" t="s">
        <v>111</v>
      </c>
      <c r="D44" s="2" t="s">
        <v>30</v>
      </c>
      <c r="E44" s="6"/>
      <c r="F44" s="6"/>
      <c r="G44" s="6">
        <v>30000</v>
      </c>
      <c r="H44" s="22">
        <v>30000</v>
      </c>
      <c r="I44" s="38">
        <f t="shared" si="18"/>
        <v>1</v>
      </c>
      <c r="J44" s="46"/>
      <c r="K44" s="47"/>
    </row>
    <row r="45" spans="1:16" ht="19.5" customHeight="1" x14ac:dyDescent="0.25">
      <c r="A45" s="16" t="s">
        <v>31</v>
      </c>
      <c r="B45" s="16"/>
      <c r="C45" s="41"/>
      <c r="D45" s="17" t="s">
        <v>32</v>
      </c>
      <c r="E45" s="18">
        <f t="shared" ref="E45:G46" si="19">E46</f>
        <v>0</v>
      </c>
      <c r="F45" s="18">
        <f t="shared" si="19"/>
        <v>0</v>
      </c>
      <c r="G45" s="18">
        <f t="shared" si="19"/>
        <v>56150</v>
      </c>
      <c r="H45" s="21">
        <f>SUM(H46)</f>
        <v>4325.0200000000004</v>
      </c>
      <c r="I45" s="26">
        <f>SUM(H45/G45)</f>
        <v>7.7026179875333931E-2</v>
      </c>
      <c r="K45" s="47"/>
    </row>
    <row r="46" spans="1:16" ht="15.75" x14ac:dyDescent="0.25">
      <c r="A46" s="8"/>
      <c r="B46" s="8" t="s">
        <v>33</v>
      </c>
      <c r="C46" s="42"/>
      <c r="D46" s="4" t="s">
        <v>34</v>
      </c>
      <c r="E46" s="6">
        <f t="shared" si="19"/>
        <v>0</v>
      </c>
      <c r="F46" s="6">
        <f t="shared" si="19"/>
        <v>0</v>
      </c>
      <c r="G46" s="6">
        <f t="shared" si="19"/>
        <v>56150</v>
      </c>
      <c r="H46" s="22">
        <f>SUM(H47)</f>
        <v>4325.0200000000004</v>
      </c>
      <c r="I46" s="38">
        <f t="shared" ref="I46:I47" si="20">SUM(H46/G46)</f>
        <v>7.7026179875333931E-2</v>
      </c>
      <c r="K46" s="47"/>
    </row>
    <row r="47" spans="1:16" ht="55.5" customHeight="1" x14ac:dyDescent="0.25">
      <c r="A47" s="8"/>
      <c r="B47" s="8"/>
      <c r="C47" s="42" t="s">
        <v>112</v>
      </c>
      <c r="D47" s="33" t="s">
        <v>83</v>
      </c>
      <c r="E47" s="6"/>
      <c r="F47" s="6"/>
      <c r="G47" s="6">
        <v>56150</v>
      </c>
      <c r="H47" s="44">
        <v>4325.0200000000004</v>
      </c>
      <c r="I47" s="45">
        <f t="shared" si="20"/>
        <v>7.7026179875333931E-2</v>
      </c>
      <c r="K47" s="47"/>
    </row>
    <row r="48" spans="1:16" ht="20.25" customHeight="1" x14ac:dyDescent="0.25">
      <c r="A48" s="16" t="s">
        <v>35</v>
      </c>
      <c r="B48" s="16"/>
      <c r="C48" s="41"/>
      <c r="D48" s="17" t="s">
        <v>36</v>
      </c>
      <c r="E48" s="18">
        <f t="shared" ref="E48:F48" si="21">SUM(E49+E51+E53+E56+E58+E60+E62+E64)</f>
        <v>23295105</v>
      </c>
      <c r="F48" s="18">
        <f t="shared" si="21"/>
        <v>0</v>
      </c>
      <c r="G48" s="18">
        <f>SUM(G49+G51+G53+G56+G58+G60+G62+G64)</f>
        <v>72670.95</v>
      </c>
      <c r="H48" s="21">
        <f>SUM(H49+H51+H53+H56+H58+H60+H62+H64)</f>
        <v>21950483.590000004</v>
      </c>
      <c r="I48" s="26">
        <f>SUM(H48/E48)</f>
        <v>0.94227880020287536</v>
      </c>
      <c r="K48" s="47"/>
    </row>
    <row r="49" spans="1:11" ht="15.75" x14ac:dyDescent="0.25">
      <c r="A49" s="8"/>
      <c r="B49" s="8" t="s">
        <v>37</v>
      </c>
      <c r="C49" s="42"/>
      <c r="D49" s="4" t="s">
        <v>38</v>
      </c>
      <c r="E49" s="6">
        <f>E50</f>
        <v>3889595</v>
      </c>
      <c r="F49" s="6">
        <f t="shared" ref="F49:G49" si="22">F50</f>
        <v>0</v>
      </c>
      <c r="G49" s="6">
        <f t="shared" si="22"/>
        <v>0</v>
      </c>
      <c r="H49" s="22">
        <f>SUM(H50)</f>
        <v>2609263.75</v>
      </c>
      <c r="I49" s="38">
        <f t="shared" ref="I49:I63" si="23">SUM(H49/E49)</f>
        <v>0.67083173183840472</v>
      </c>
      <c r="K49" s="47"/>
    </row>
    <row r="50" spans="1:11" ht="25.5" customHeight="1" x14ac:dyDescent="0.25">
      <c r="A50" s="8"/>
      <c r="B50" s="8"/>
      <c r="C50" s="42" t="s">
        <v>113</v>
      </c>
      <c r="D50" s="5" t="s">
        <v>39</v>
      </c>
      <c r="E50" s="6">
        <v>3889595</v>
      </c>
      <c r="F50" s="6"/>
      <c r="G50" s="6"/>
      <c r="H50" s="22">
        <v>2609263.75</v>
      </c>
      <c r="I50" s="38">
        <f t="shared" si="23"/>
        <v>0.67083173183840472</v>
      </c>
      <c r="K50" s="47"/>
    </row>
    <row r="51" spans="1:11" ht="15.75" x14ac:dyDescent="0.25">
      <c r="A51" s="8"/>
      <c r="B51" s="8" t="s">
        <v>40</v>
      </c>
      <c r="C51" s="42"/>
      <c r="D51" s="4" t="s">
        <v>41</v>
      </c>
      <c r="E51" s="6">
        <f>E52</f>
        <v>201600</v>
      </c>
      <c r="F51" s="6">
        <f t="shared" ref="F51:G51" si="24">F52</f>
        <v>0</v>
      </c>
      <c r="G51" s="6">
        <f t="shared" si="24"/>
        <v>0</v>
      </c>
      <c r="H51" s="22">
        <f>SUM(H52)</f>
        <v>176279.8</v>
      </c>
      <c r="I51" s="38">
        <f t="shared" si="23"/>
        <v>0.87440376984126977</v>
      </c>
      <c r="K51" s="47"/>
    </row>
    <row r="52" spans="1:11" ht="22.5" customHeight="1" x14ac:dyDescent="0.25">
      <c r="A52" s="8"/>
      <c r="B52" s="8"/>
      <c r="C52" s="42" t="s">
        <v>113</v>
      </c>
      <c r="D52" s="5" t="s">
        <v>39</v>
      </c>
      <c r="E52" s="6">
        <v>201600</v>
      </c>
      <c r="F52" s="6"/>
      <c r="G52" s="6"/>
      <c r="H52" s="22">
        <v>176279.8</v>
      </c>
      <c r="I52" s="38">
        <f t="shared" si="23"/>
        <v>0.87440376984126977</v>
      </c>
      <c r="K52" s="47"/>
    </row>
    <row r="53" spans="1:11" ht="15.75" x14ac:dyDescent="0.25">
      <c r="A53" s="8"/>
      <c r="B53" s="8" t="s">
        <v>42</v>
      </c>
      <c r="C53" s="42"/>
      <c r="D53" s="4" t="s">
        <v>43</v>
      </c>
      <c r="E53" s="6">
        <f>E54+E55</f>
        <v>9950582</v>
      </c>
      <c r="F53" s="6">
        <f t="shared" ref="F53:G53" si="25">F54</f>
        <v>0</v>
      </c>
      <c r="G53" s="6">
        <f t="shared" si="25"/>
        <v>0</v>
      </c>
      <c r="H53" s="22">
        <f>SUM(H54:H55)</f>
        <v>9916666.8900000006</v>
      </c>
      <c r="I53" s="38">
        <f t="shared" si="23"/>
        <v>0.99659164559419744</v>
      </c>
      <c r="K53" s="47"/>
    </row>
    <row r="54" spans="1:11" ht="21.75" customHeight="1" x14ac:dyDescent="0.25">
      <c r="A54" s="8"/>
      <c r="B54" s="8"/>
      <c r="C54" s="42" t="s">
        <v>112</v>
      </c>
      <c r="D54" s="5" t="s">
        <v>44</v>
      </c>
      <c r="E54" s="6">
        <v>1100</v>
      </c>
      <c r="F54" s="6"/>
      <c r="G54" s="6"/>
      <c r="H54" s="29">
        <v>0</v>
      </c>
      <c r="I54" s="38">
        <f t="shared" si="23"/>
        <v>0</v>
      </c>
      <c r="K54" s="47"/>
    </row>
    <row r="55" spans="1:11" ht="23.25" customHeight="1" x14ac:dyDescent="0.25">
      <c r="A55" s="8"/>
      <c r="B55" s="8"/>
      <c r="C55" s="42" t="s">
        <v>113</v>
      </c>
      <c r="D55" s="5" t="s">
        <v>45</v>
      </c>
      <c r="E55" s="6">
        <v>9949482</v>
      </c>
      <c r="F55" s="6"/>
      <c r="G55" s="6"/>
      <c r="H55" s="22">
        <v>9916666.8900000006</v>
      </c>
      <c r="I55" s="38">
        <f t="shared" si="23"/>
        <v>0.99670182729110923</v>
      </c>
      <c r="K55" s="47"/>
    </row>
    <row r="56" spans="1:11" ht="15.75" x14ac:dyDescent="0.25">
      <c r="A56" s="8"/>
      <c r="B56" s="8" t="s">
        <v>46</v>
      </c>
      <c r="C56" s="42"/>
      <c r="D56" s="4" t="s">
        <v>47</v>
      </c>
      <c r="E56" s="6">
        <f>E57</f>
        <v>991500</v>
      </c>
      <c r="F56" s="6">
        <f t="shared" ref="F56:G56" si="26">F57</f>
        <v>0</v>
      </c>
      <c r="G56" s="6">
        <f t="shared" si="26"/>
        <v>0</v>
      </c>
      <c r="H56" s="22">
        <f>SUM(H57)</f>
        <v>986592.88</v>
      </c>
      <c r="I56" s="38">
        <f t="shared" si="23"/>
        <v>0.99505081190115985</v>
      </c>
      <c r="K56" s="47"/>
    </row>
    <row r="57" spans="1:11" ht="21.75" customHeight="1" x14ac:dyDescent="0.25">
      <c r="A57" s="8"/>
      <c r="B57" s="8"/>
      <c r="C57" s="42" t="s">
        <v>113</v>
      </c>
      <c r="D57" s="5" t="s">
        <v>48</v>
      </c>
      <c r="E57" s="6">
        <v>991500</v>
      </c>
      <c r="F57" s="6"/>
      <c r="G57" s="6"/>
      <c r="H57" s="22">
        <v>986592.88</v>
      </c>
      <c r="I57" s="38">
        <f t="shared" si="23"/>
        <v>0.99505081190115985</v>
      </c>
      <c r="K57" s="47"/>
    </row>
    <row r="58" spans="1:11" ht="15.75" x14ac:dyDescent="0.25">
      <c r="A58" s="8"/>
      <c r="B58" s="8" t="s">
        <v>49</v>
      </c>
      <c r="C58" s="42"/>
      <c r="D58" s="4" t="s">
        <v>50</v>
      </c>
      <c r="E58" s="6">
        <f>E59</f>
        <v>3327492</v>
      </c>
      <c r="F58" s="6">
        <f t="shared" ref="F58:G58" si="27">F59</f>
        <v>0</v>
      </c>
      <c r="G58" s="6">
        <f t="shared" si="27"/>
        <v>0</v>
      </c>
      <c r="H58" s="22">
        <f>SUM(H59)</f>
        <v>3321328.09</v>
      </c>
      <c r="I58" s="38">
        <f t="shared" si="23"/>
        <v>0.99814758082063004</v>
      </c>
      <c r="K58" s="47"/>
    </row>
    <row r="59" spans="1:11" ht="19.5" customHeight="1" x14ac:dyDescent="0.25">
      <c r="A59" s="8"/>
      <c r="B59" s="8"/>
      <c r="C59" s="42" t="s">
        <v>113</v>
      </c>
      <c r="D59" s="5" t="s">
        <v>51</v>
      </c>
      <c r="E59" s="6">
        <v>3327492</v>
      </c>
      <c r="F59" s="6"/>
      <c r="G59" s="6"/>
      <c r="H59" s="22">
        <v>3321328.09</v>
      </c>
      <c r="I59" s="38">
        <f t="shared" si="23"/>
        <v>0.99814758082063004</v>
      </c>
      <c r="K59" s="47"/>
    </row>
    <row r="60" spans="1:11" ht="78.75" x14ac:dyDescent="0.25">
      <c r="A60" s="8"/>
      <c r="B60" s="8" t="s">
        <v>52</v>
      </c>
      <c r="C60" s="42"/>
      <c r="D60" s="1" t="s">
        <v>53</v>
      </c>
      <c r="E60" s="6">
        <f>E61</f>
        <v>4039836</v>
      </c>
      <c r="F60" s="6">
        <f t="shared" ref="F60:G60" si="28">F61</f>
        <v>0</v>
      </c>
      <c r="G60" s="6">
        <f t="shared" si="28"/>
        <v>0</v>
      </c>
      <c r="H60" s="44">
        <f>SUM(H61)</f>
        <v>4016609.86</v>
      </c>
      <c r="I60" s="38">
        <f t="shared" si="23"/>
        <v>0.99425072205901421</v>
      </c>
      <c r="K60" s="47"/>
    </row>
    <row r="61" spans="1:11" ht="40.5" customHeight="1" x14ac:dyDescent="0.25">
      <c r="A61" s="8"/>
      <c r="B61" s="8"/>
      <c r="C61" s="42" t="s">
        <v>113</v>
      </c>
      <c r="D61" s="3" t="s">
        <v>56</v>
      </c>
      <c r="E61" s="6">
        <v>4039836</v>
      </c>
      <c r="F61" s="6"/>
      <c r="G61" s="6"/>
      <c r="H61" s="44">
        <v>4016609.86</v>
      </c>
      <c r="I61" s="38">
        <f t="shared" si="23"/>
        <v>0.99425072205901421</v>
      </c>
      <c r="K61" s="47"/>
    </row>
    <row r="62" spans="1:11" ht="78.75" x14ac:dyDescent="0.25">
      <c r="A62" s="8"/>
      <c r="B62" s="8" t="s">
        <v>54</v>
      </c>
      <c r="C62" s="42"/>
      <c r="D62" s="1" t="s">
        <v>55</v>
      </c>
      <c r="E62" s="6">
        <f>E63</f>
        <v>894500</v>
      </c>
      <c r="F62" s="6">
        <f t="shared" ref="F62:G62" si="29">F63</f>
        <v>0</v>
      </c>
      <c r="G62" s="6">
        <f t="shared" si="29"/>
        <v>0</v>
      </c>
      <c r="H62" s="44">
        <f>SUM(H63)</f>
        <v>879049.06</v>
      </c>
      <c r="I62" s="38">
        <f t="shared" si="23"/>
        <v>0.98272673001676925</v>
      </c>
      <c r="K62" s="47"/>
    </row>
    <row r="63" spans="1:11" ht="45" x14ac:dyDescent="0.25">
      <c r="A63" s="8"/>
      <c r="B63" s="8"/>
      <c r="C63" s="42" t="s">
        <v>113</v>
      </c>
      <c r="D63" s="3" t="s">
        <v>57</v>
      </c>
      <c r="E63" s="6">
        <v>894500</v>
      </c>
      <c r="F63" s="6"/>
      <c r="G63" s="6"/>
      <c r="H63" s="44">
        <v>879049.06</v>
      </c>
      <c r="I63" s="38">
        <f t="shared" si="23"/>
        <v>0.98272673001676925</v>
      </c>
      <c r="K63" s="47"/>
    </row>
    <row r="64" spans="1:11" ht="47.25" x14ac:dyDescent="0.25">
      <c r="A64" s="8"/>
      <c r="B64" s="8" t="s">
        <v>98</v>
      </c>
      <c r="C64" s="42"/>
      <c r="D64" s="1" t="s">
        <v>99</v>
      </c>
      <c r="E64" s="6">
        <f>E65</f>
        <v>0</v>
      </c>
      <c r="F64" s="6">
        <f t="shared" ref="F64:H64" si="30">F65</f>
        <v>0</v>
      </c>
      <c r="G64" s="6">
        <f t="shared" si="30"/>
        <v>72670.95</v>
      </c>
      <c r="H64" s="6">
        <f t="shared" si="30"/>
        <v>44693.26</v>
      </c>
      <c r="I64" s="38">
        <f>SUM(H64/G64)</f>
        <v>0.61500861073097302</v>
      </c>
      <c r="K64" s="47"/>
    </row>
    <row r="65" spans="1:11" ht="38.25" customHeight="1" x14ac:dyDescent="0.25">
      <c r="A65" s="8"/>
      <c r="B65" s="8"/>
      <c r="C65" s="42" t="s">
        <v>111</v>
      </c>
      <c r="D65" s="3" t="s">
        <v>100</v>
      </c>
      <c r="E65" s="6">
        <v>0</v>
      </c>
      <c r="F65" s="6">
        <v>0</v>
      </c>
      <c r="G65" s="6">
        <v>72670.95</v>
      </c>
      <c r="H65" s="6">
        <v>44693.26</v>
      </c>
      <c r="I65" s="38">
        <f>SUM(H65/G65)</f>
        <v>0.61500861073097302</v>
      </c>
      <c r="K65" s="47"/>
    </row>
    <row r="66" spans="1:11" ht="15.75" x14ac:dyDescent="0.25">
      <c r="A66" s="9" t="s">
        <v>58</v>
      </c>
      <c r="B66" s="9"/>
      <c r="C66" s="43"/>
      <c r="D66" s="10" t="s">
        <v>59</v>
      </c>
      <c r="E66" s="11">
        <f>SUM(E67+E69+E71)</f>
        <v>0</v>
      </c>
      <c r="F66" s="11">
        <f>SUM(F67+F69+F71)</f>
        <v>0</v>
      </c>
      <c r="G66" s="18">
        <f>SUM(G67+G69+G71)</f>
        <v>535250</v>
      </c>
      <c r="H66" s="21">
        <f>SUM(H67+H69+H71)</f>
        <v>511800</v>
      </c>
      <c r="I66" s="26">
        <f>SUM(H66/G66)</f>
        <v>0.95618869687062125</v>
      </c>
      <c r="K66" s="47"/>
    </row>
    <row r="67" spans="1:11" ht="15.75" x14ac:dyDescent="0.25">
      <c r="A67" s="8"/>
      <c r="B67" s="8" t="s">
        <v>60</v>
      </c>
      <c r="C67" s="42"/>
      <c r="D67" s="4" t="s">
        <v>61</v>
      </c>
      <c r="E67" s="6">
        <f>E68</f>
        <v>0</v>
      </c>
      <c r="F67" s="6">
        <f>F68</f>
        <v>0</v>
      </c>
      <c r="G67" s="6">
        <f>G68</f>
        <v>10000</v>
      </c>
      <c r="H67" s="29">
        <f>SUM(H68)</f>
        <v>0</v>
      </c>
      <c r="I67" s="38">
        <f t="shared" ref="I67:I72" si="31">SUM(H67/G67)</f>
        <v>0</v>
      </c>
      <c r="K67" s="47"/>
    </row>
    <row r="68" spans="1:11" ht="21.75" customHeight="1" x14ac:dyDescent="0.25">
      <c r="A68" s="8"/>
      <c r="B68" s="8"/>
      <c r="C68" s="42" t="s">
        <v>112</v>
      </c>
      <c r="D68" s="5" t="s">
        <v>62</v>
      </c>
      <c r="E68" s="6"/>
      <c r="F68" s="6"/>
      <c r="G68" s="6">
        <v>10000</v>
      </c>
      <c r="H68" s="29">
        <v>0</v>
      </c>
      <c r="I68" s="38">
        <f t="shared" si="31"/>
        <v>0</v>
      </c>
      <c r="K68" s="47"/>
    </row>
    <row r="69" spans="1:11" ht="15.75" x14ac:dyDescent="0.25">
      <c r="A69" s="8"/>
      <c r="B69" s="8" t="s">
        <v>63</v>
      </c>
      <c r="C69" s="42"/>
      <c r="D69" s="4" t="s">
        <v>64</v>
      </c>
      <c r="E69" s="6">
        <f>E70</f>
        <v>0</v>
      </c>
      <c r="F69" s="6">
        <f>F70</f>
        <v>0</v>
      </c>
      <c r="G69" s="6">
        <f>G70</f>
        <v>520000</v>
      </c>
      <c r="H69" s="22">
        <f>SUM(H70)</f>
        <v>511800</v>
      </c>
      <c r="I69" s="38">
        <f t="shared" si="31"/>
        <v>0.98423076923076924</v>
      </c>
      <c r="K69" s="47"/>
    </row>
    <row r="70" spans="1:11" ht="20.25" customHeight="1" x14ac:dyDescent="0.25">
      <c r="A70" s="8"/>
      <c r="B70" s="8"/>
      <c r="C70" s="42" t="s">
        <v>112</v>
      </c>
      <c r="D70" s="5" t="s">
        <v>62</v>
      </c>
      <c r="E70" s="6"/>
      <c r="F70" s="6"/>
      <c r="G70" s="6">
        <v>520000</v>
      </c>
      <c r="H70" s="22">
        <v>511800</v>
      </c>
      <c r="I70" s="38">
        <f t="shared" si="31"/>
        <v>0.98423076923076924</v>
      </c>
      <c r="K70" s="47"/>
    </row>
    <row r="71" spans="1:11" ht="15.75" x14ac:dyDescent="0.25">
      <c r="A71" s="8"/>
      <c r="B71" s="8" t="s">
        <v>65</v>
      </c>
      <c r="C71" s="42"/>
      <c r="D71" s="4" t="s">
        <v>8</v>
      </c>
      <c r="E71" s="6">
        <f>E72</f>
        <v>0</v>
      </c>
      <c r="F71" s="6">
        <f>F72</f>
        <v>0</v>
      </c>
      <c r="G71" s="6">
        <f>G72</f>
        <v>5250</v>
      </c>
      <c r="H71" s="29">
        <f>SUM(H72)</f>
        <v>0</v>
      </c>
      <c r="I71" s="38">
        <f t="shared" si="31"/>
        <v>0</v>
      </c>
      <c r="K71" s="47"/>
    </row>
    <row r="72" spans="1:11" ht="15.75" x14ac:dyDescent="0.25">
      <c r="A72" s="8"/>
      <c r="B72" s="8"/>
      <c r="C72" s="42" t="s">
        <v>112</v>
      </c>
      <c r="D72" s="5" t="s">
        <v>66</v>
      </c>
      <c r="E72" s="6"/>
      <c r="F72" s="6"/>
      <c r="G72" s="6">
        <v>5250</v>
      </c>
      <c r="H72" s="29">
        <v>0</v>
      </c>
      <c r="I72" s="38">
        <f t="shared" si="31"/>
        <v>0</v>
      </c>
      <c r="K72" s="47"/>
    </row>
    <row r="73" spans="1:11" ht="15.75" x14ac:dyDescent="0.25">
      <c r="A73" s="16" t="s">
        <v>89</v>
      </c>
      <c r="B73" s="16"/>
      <c r="C73" s="41"/>
      <c r="D73" s="17" t="s">
        <v>90</v>
      </c>
      <c r="E73" s="18">
        <f>SUM(E74)</f>
        <v>271000</v>
      </c>
      <c r="F73" s="18">
        <f>SUM(F74)</f>
        <v>0</v>
      </c>
      <c r="G73" s="18">
        <f>SUM(G74)</f>
        <v>0</v>
      </c>
      <c r="H73" s="21">
        <f>SUM(H74)</f>
        <v>265040.82</v>
      </c>
      <c r="I73" s="26">
        <f>SUM(H73/E73)</f>
        <v>0.97801040590405908</v>
      </c>
      <c r="K73" s="47"/>
    </row>
    <row r="74" spans="1:11" ht="15.75" x14ac:dyDescent="0.25">
      <c r="A74" s="8"/>
      <c r="B74" s="8" t="s">
        <v>91</v>
      </c>
      <c r="C74" s="42"/>
      <c r="D74" s="4" t="s">
        <v>92</v>
      </c>
      <c r="E74" s="6">
        <f>SUM(E75)</f>
        <v>271000</v>
      </c>
      <c r="F74" s="6">
        <f>F75</f>
        <v>0</v>
      </c>
      <c r="G74" s="6">
        <f>G75</f>
        <v>0</v>
      </c>
      <c r="H74" s="22">
        <f>SUM(H75)</f>
        <v>265040.82</v>
      </c>
      <c r="I74" s="38">
        <f t="shared" ref="I74:I75" si="32">SUM(H74/E74)</f>
        <v>0.97801040590405908</v>
      </c>
      <c r="K74" s="47"/>
    </row>
    <row r="75" spans="1:11" ht="19.5" customHeight="1" x14ac:dyDescent="0.25">
      <c r="A75" s="8"/>
      <c r="B75" s="8"/>
      <c r="C75" s="42" t="s">
        <v>113</v>
      </c>
      <c r="D75" s="5" t="s">
        <v>93</v>
      </c>
      <c r="E75" s="6">
        <v>271000</v>
      </c>
      <c r="F75" s="6">
        <v>0</v>
      </c>
      <c r="G75" s="6">
        <v>0</v>
      </c>
      <c r="H75" s="22">
        <v>265040.82</v>
      </c>
      <c r="I75" s="38">
        <f t="shared" si="32"/>
        <v>0.97801040590405908</v>
      </c>
      <c r="K75" s="47"/>
    </row>
    <row r="76" spans="1:11" ht="15.75" x14ac:dyDescent="0.25">
      <c r="A76" s="16" t="s">
        <v>67</v>
      </c>
      <c r="B76" s="16"/>
      <c r="C76" s="41"/>
      <c r="D76" s="17" t="s">
        <v>68</v>
      </c>
      <c r="E76" s="18">
        <f>E77</f>
        <v>0</v>
      </c>
      <c r="F76" s="18">
        <f>F77</f>
        <v>0</v>
      </c>
      <c r="G76" s="18">
        <f>G77</f>
        <v>265250</v>
      </c>
      <c r="H76" s="21">
        <f>SUM(H77)</f>
        <v>260000</v>
      </c>
      <c r="I76" s="26">
        <f>SUM(H76/G76)</f>
        <v>0.98020735155513672</v>
      </c>
      <c r="K76" s="47"/>
    </row>
    <row r="77" spans="1:11" ht="15.75" x14ac:dyDescent="0.25">
      <c r="A77" s="8"/>
      <c r="B77" s="8" t="s">
        <v>97</v>
      </c>
      <c r="C77" s="42"/>
      <c r="D77" s="4" t="s">
        <v>8</v>
      </c>
      <c r="E77" s="6">
        <f>E78</f>
        <v>0</v>
      </c>
      <c r="F77" s="6">
        <f>F78</f>
        <v>0</v>
      </c>
      <c r="G77" s="6">
        <f>G78+G79</f>
        <v>265250</v>
      </c>
      <c r="H77" s="22">
        <f>SUM(H78:H79)</f>
        <v>260000</v>
      </c>
      <c r="I77" s="38">
        <f>SUM(H77/G77)</f>
        <v>0.98020735155513672</v>
      </c>
      <c r="K77" s="47"/>
    </row>
    <row r="78" spans="1:11" ht="15.75" x14ac:dyDescent="0.25">
      <c r="A78" s="8"/>
      <c r="B78" s="8"/>
      <c r="C78" s="42" t="s">
        <v>112</v>
      </c>
      <c r="D78" s="5" t="s">
        <v>69</v>
      </c>
      <c r="E78" s="6"/>
      <c r="F78" s="6"/>
      <c r="G78" s="6">
        <v>5250</v>
      </c>
      <c r="H78" s="52">
        <v>0</v>
      </c>
      <c r="I78" s="38">
        <f t="shared" ref="I78:I79" si="33">SUM(H78/G78)</f>
        <v>0</v>
      </c>
      <c r="K78" s="47"/>
    </row>
    <row r="79" spans="1:11" ht="37.5" customHeight="1" x14ac:dyDescent="0.25">
      <c r="A79" s="8"/>
      <c r="B79" s="8"/>
      <c r="C79" s="42" t="s">
        <v>112</v>
      </c>
      <c r="D79" s="3" t="s">
        <v>70</v>
      </c>
      <c r="E79" s="6"/>
      <c r="F79" s="6"/>
      <c r="G79" s="6">
        <v>260000</v>
      </c>
      <c r="H79" s="53">
        <v>260000</v>
      </c>
      <c r="I79" s="38">
        <f t="shared" si="33"/>
        <v>1</v>
      </c>
      <c r="K79" s="47"/>
    </row>
    <row r="80" spans="1:11" ht="15.75" x14ac:dyDescent="0.25">
      <c r="A80" s="16" t="s">
        <v>71</v>
      </c>
      <c r="B80" s="16"/>
      <c r="C80" s="41"/>
      <c r="D80" s="17" t="s">
        <v>72</v>
      </c>
      <c r="E80" s="18">
        <f>E81+E84</f>
        <v>0</v>
      </c>
      <c r="F80" s="18">
        <f t="shared" ref="F80" si="34">F81+F84</f>
        <v>0</v>
      </c>
      <c r="G80" s="18">
        <f>G81+G84</f>
        <v>209701</v>
      </c>
      <c r="H80" s="21">
        <f>SUM(H81+H84)</f>
        <v>119301</v>
      </c>
      <c r="I80" s="25">
        <f>SUM(H80/G80)</f>
        <v>0.56891001950396036</v>
      </c>
      <c r="K80" s="47"/>
    </row>
    <row r="81" spans="1:11" ht="15.75" x14ac:dyDescent="0.25">
      <c r="A81" s="8"/>
      <c r="B81" s="8" t="s">
        <v>73</v>
      </c>
      <c r="C81" s="42"/>
      <c r="D81" s="4" t="s">
        <v>22</v>
      </c>
      <c r="E81" s="6">
        <f>E82+E83</f>
        <v>0</v>
      </c>
      <c r="F81" s="6">
        <f t="shared" ref="F81:H81" si="35">F82+F83</f>
        <v>0</v>
      </c>
      <c r="G81" s="6">
        <f t="shared" si="35"/>
        <v>141700</v>
      </c>
      <c r="H81" s="6">
        <f t="shared" si="35"/>
        <v>51300</v>
      </c>
      <c r="I81" s="38">
        <f t="shared" ref="I81:I85" si="36">SUM(H81/G81)</f>
        <v>0.36203246294989416</v>
      </c>
      <c r="K81" s="47"/>
    </row>
    <row r="82" spans="1:11" ht="21.75" customHeight="1" x14ac:dyDescent="0.25">
      <c r="A82" s="8"/>
      <c r="B82" s="8"/>
      <c r="C82" s="42" t="s">
        <v>112</v>
      </c>
      <c r="D82" s="5" t="s">
        <v>74</v>
      </c>
      <c r="E82" s="6"/>
      <c r="F82" s="6"/>
      <c r="G82" s="6">
        <v>121500</v>
      </c>
      <c r="H82" s="48">
        <v>51300</v>
      </c>
      <c r="I82" s="38">
        <f t="shared" si="36"/>
        <v>0.42222222222222222</v>
      </c>
      <c r="K82" s="47"/>
    </row>
    <row r="83" spans="1:11" ht="21.75" customHeight="1" x14ac:dyDescent="0.25">
      <c r="A83" s="8"/>
      <c r="B83" s="8"/>
      <c r="C83" s="42" t="s">
        <v>112</v>
      </c>
      <c r="D83" s="5" t="s">
        <v>75</v>
      </c>
      <c r="E83" s="6"/>
      <c r="F83" s="6"/>
      <c r="G83" s="6">
        <v>20200</v>
      </c>
      <c r="H83" s="49">
        <v>0</v>
      </c>
      <c r="I83" s="38">
        <f t="shared" si="36"/>
        <v>0</v>
      </c>
      <c r="K83" s="47"/>
    </row>
    <row r="84" spans="1:11" ht="15.75" x14ac:dyDescent="0.25">
      <c r="A84" s="8"/>
      <c r="B84" s="8" t="s">
        <v>76</v>
      </c>
      <c r="C84" s="42"/>
      <c r="D84" s="4" t="s">
        <v>13</v>
      </c>
      <c r="E84" s="6">
        <f>E85</f>
        <v>0</v>
      </c>
      <c r="F84" s="6">
        <f>F85</f>
        <v>0</v>
      </c>
      <c r="G84" s="6">
        <f>G85</f>
        <v>68001</v>
      </c>
      <c r="H84" s="22">
        <f>SUM(H85)</f>
        <v>68001</v>
      </c>
      <c r="I84" s="38">
        <f t="shared" si="36"/>
        <v>1</v>
      </c>
      <c r="K84" s="47"/>
    </row>
    <row r="85" spans="1:11" ht="22.5" customHeight="1" x14ac:dyDescent="0.25">
      <c r="A85" s="8"/>
      <c r="B85" s="8"/>
      <c r="C85" s="42" t="s">
        <v>112</v>
      </c>
      <c r="D85" s="5" t="s">
        <v>75</v>
      </c>
      <c r="E85" s="6"/>
      <c r="F85" s="6"/>
      <c r="G85" s="6">
        <v>68001</v>
      </c>
      <c r="H85" s="22">
        <v>68001</v>
      </c>
      <c r="I85" s="38">
        <f t="shared" si="36"/>
        <v>1</v>
      </c>
      <c r="K85" s="47"/>
    </row>
    <row r="86" spans="1:11" ht="19.5" customHeight="1" x14ac:dyDescent="0.25">
      <c r="A86" s="16">
        <v>926</v>
      </c>
      <c r="B86" s="16"/>
      <c r="C86" s="41"/>
      <c r="D86" s="17" t="s">
        <v>21</v>
      </c>
      <c r="E86" s="18">
        <f>E87+E89</f>
        <v>0</v>
      </c>
      <c r="F86" s="18">
        <f t="shared" ref="F86" si="37">F87+F89</f>
        <v>0</v>
      </c>
      <c r="G86" s="18">
        <f>G87+G89</f>
        <v>1983975</v>
      </c>
      <c r="H86" s="21">
        <f>SUM(H87+H89)</f>
        <v>1929390.6600000001</v>
      </c>
      <c r="I86" s="26">
        <f>SUM(H86/G86)</f>
        <v>0.97248738517370437</v>
      </c>
      <c r="K86" s="47"/>
    </row>
    <row r="87" spans="1:11" ht="15.75" x14ac:dyDescent="0.25">
      <c r="A87" s="8"/>
      <c r="B87" s="8" t="s">
        <v>77</v>
      </c>
      <c r="C87" s="42"/>
      <c r="D87" s="4" t="s">
        <v>78</v>
      </c>
      <c r="E87" s="6">
        <f>E88</f>
        <v>0</v>
      </c>
      <c r="F87" s="6">
        <f>F88</f>
        <v>0</v>
      </c>
      <c r="G87" s="6">
        <f>G88</f>
        <v>924300</v>
      </c>
      <c r="H87" s="22">
        <f>SUM(H88)</f>
        <v>918950</v>
      </c>
      <c r="I87" s="38">
        <f t="shared" ref="I87:I90" si="38">SUM(H87/G87)</f>
        <v>0.99421183598398788</v>
      </c>
      <c r="K87" s="47"/>
    </row>
    <row r="88" spans="1:11" ht="39.75" customHeight="1" x14ac:dyDescent="0.25">
      <c r="A88" s="8"/>
      <c r="B88" s="8"/>
      <c r="C88" s="42" t="s">
        <v>112</v>
      </c>
      <c r="D88" s="3" t="s">
        <v>79</v>
      </c>
      <c r="E88" s="6"/>
      <c r="F88" s="6"/>
      <c r="G88" s="6">
        <v>924300</v>
      </c>
      <c r="H88" s="44">
        <v>918950</v>
      </c>
      <c r="I88" s="38">
        <f t="shared" si="38"/>
        <v>0.99421183598398788</v>
      </c>
      <c r="K88" s="47"/>
    </row>
    <row r="89" spans="1:11" ht="15.75" x14ac:dyDescent="0.25">
      <c r="A89" s="8"/>
      <c r="B89" s="8">
        <v>92605</v>
      </c>
      <c r="C89" s="42"/>
      <c r="D89" s="4" t="s">
        <v>80</v>
      </c>
      <c r="E89" s="6">
        <f>E90</f>
        <v>0</v>
      </c>
      <c r="F89" s="6">
        <f t="shared" ref="F89" si="39">F90</f>
        <v>0</v>
      </c>
      <c r="G89" s="6">
        <f>G90</f>
        <v>1059675</v>
      </c>
      <c r="H89" s="44">
        <f>SUM(H90)</f>
        <v>1010440.66</v>
      </c>
      <c r="I89" s="38">
        <f t="shared" si="38"/>
        <v>0.9535382640904051</v>
      </c>
      <c r="K89" s="47"/>
    </row>
    <row r="90" spans="1:11" ht="39.75" customHeight="1" x14ac:dyDescent="0.25">
      <c r="A90" s="8"/>
      <c r="B90" s="8"/>
      <c r="C90" s="42" t="s">
        <v>112</v>
      </c>
      <c r="D90" s="3" t="s">
        <v>81</v>
      </c>
      <c r="E90" s="6"/>
      <c r="F90" s="6"/>
      <c r="G90" s="6">
        <v>1059675</v>
      </c>
      <c r="H90" s="44">
        <v>1010440.66</v>
      </c>
      <c r="I90" s="38">
        <f t="shared" si="38"/>
        <v>0.9535382640904051</v>
      </c>
      <c r="K90" s="47"/>
    </row>
    <row r="91" spans="1:11" ht="22.5" customHeight="1" x14ac:dyDescent="0.3">
      <c r="A91" s="76"/>
      <c r="B91" s="74"/>
      <c r="C91" s="74"/>
      <c r="D91" s="75"/>
      <c r="E91" s="13">
        <f>SUM(E42+E45+E48+E66+E73+E76+E80+E86)</f>
        <v>23566105</v>
      </c>
      <c r="F91" s="13">
        <f>SUM(F42+F45+F48+F66+F76+F80+F86)</f>
        <v>0</v>
      </c>
      <c r="G91" s="13">
        <f>SUM(G42+G45+G48+G66+G76+G80+G86)</f>
        <v>3152996.95</v>
      </c>
      <c r="H91" s="35">
        <f>SUM(H42+H45+H48+H66+H73+H76+H80+H86)</f>
        <v>25070341.090000004</v>
      </c>
      <c r="I91" s="28">
        <f>H91/(E91+G91)</f>
        <v>0.93829280403640225</v>
      </c>
      <c r="K91" s="47"/>
    </row>
    <row r="92" spans="1:11" ht="39.75" customHeight="1" x14ac:dyDescent="0.25">
      <c r="A92" s="63"/>
      <c r="B92" s="64"/>
      <c r="C92" s="64"/>
      <c r="D92" s="65"/>
      <c r="E92" s="15">
        <f>SUM(E40+E91)</f>
        <v>30917753</v>
      </c>
      <c r="F92" s="15">
        <f>SUM(F40+F91)</f>
        <v>2430250</v>
      </c>
      <c r="G92" s="15">
        <f>SUM(G40+G91)</f>
        <v>7407996.9500000002</v>
      </c>
      <c r="H92" s="34">
        <f>SUM(H40+H91)</f>
        <v>38215532.170000002</v>
      </c>
      <c r="I92" s="39">
        <f>H92/(G92+F92+E92)</f>
        <v>0.93766641026801745</v>
      </c>
      <c r="K92" s="47"/>
    </row>
    <row r="93" spans="1:11" x14ac:dyDescent="0.25">
      <c r="A93" s="73"/>
      <c r="B93" s="73"/>
      <c r="C93" s="73"/>
      <c r="D93" s="73"/>
      <c r="E93" s="73"/>
      <c r="F93" s="73"/>
      <c r="G93" s="73"/>
      <c r="H93" s="73"/>
      <c r="I93" s="73"/>
      <c r="K93" s="47"/>
    </row>
    <row r="94" spans="1:11" ht="28.9" customHeight="1" x14ac:dyDescent="0.25">
      <c r="A94" s="60"/>
      <c r="B94" s="60"/>
      <c r="C94" s="60"/>
      <c r="D94" s="61"/>
      <c r="E94" s="55">
        <f>SUM(E92+F92+G92)</f>
        <v>40755999.950000003</v>
      </c>
      <c r="F94" s="56"/>
      <c r="G94" s="57"/>
      <c r="H94" s="36">
        <f>SUM(H92)</f>
        <v>38215532.170000002</v>
      </c>
      <c r="I94" s="37">
        <f>SUM(H94/E94)</f>
        <v>0.93766641026801745</v>
      </c>
      <c r="K94" s="47"/>
    </row>
  </sheetData>
  <mergeCells count="15">
    <mergeCell ref="H7:H8"/>
    <mergeCell ref="I7:I8"/>
    <mergeCell ref="A10:I10"/>
    <mergeCell ref="A41:I41"/>
    <mergeCell ref="A4:I4"/>
    <mergeCell ref="C7:C8"/>
    <mergeCell ref="E94:G94"/>
    <mergeCell ref="E7:G7"/>
    <mergeCell ref="A7:A8"/>
    <mergeCell ref="B7:B8"/>
    <mergeCell ref="D7:D8"/>
    <mergeCell ref="A94:D94"/>
    <mergeCell ref="A40:D40"/>
    <mergeCell ref="A92:D92"/>
    <mergeCell ref="A91:D91"/>
  </mergeCells>
  <phoneticPr fontId="10" type="noConversion"/>
  <pageMargins left="0.59055118110236227" right="0.59055118110236227" top="0.74803149606299213" bottom="0.74803149606299213" header="0.31496062992125984" footer="0.31496062992125984"/>
  <pageSetup paperSize="9" scale="47" fitToHeight="2" orientation="portrait" r:id="rId1"/>
  <headerFooter>
    <oddFooter>&amp;R&amp;12&amp;P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Dotacje</vt:lpstr>
      <vt:lpstr>Dotacje!Obszar_wydruku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I.Mocha</dc:creator>
  <cp:lastModifiedBy>Artur Smagalski</cp:lastModifiedBy>
  <cp:lastPrinted>2021-03-29T13:31:35Z</cp:lastPrinted>
  <dcterms:created xsi:type="dcterms:W3CDTF">2019-11-10T16:03:48Z</dcterms:created>
  <dcterms:modified xsi:type="dcterms:W3CDTF">2021-03-29T15:34:54Z</dcterms:modified>
</cp:coreProperties>
</file>