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tepien\Desktop\Uchwały\2024\"/>
    </mc:Choice>
  </mc:AlternateContent>
  <xr:revisionPtr revIDLastSave="0" documentId="13_ncr:1_{4674220D-5030-42B8-B0B1-E3B27E0ACF4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łącznik nr 1" sheetId="5" r:id="rId1"/>
    <sheet name="Załącznik nr 2" sheetId="4" r:id="rId2"/>
  </sheets>
  <definedNames>
    <definedName name="_xlnm.Print_Area" localSheetId="0">'Załącznik nr 1'!$A$1:$S$20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5" l="1"/>
  <c r="S5" i="5" s="1"/>
  <c r="N5" i="5"/>
  <c r="P5" i="5" s="1"/>
  <c r="D20" i="5"/>
  <c r="K5" i="5"/>
  <c r="L5" i="5" s="1"/>
  <c r="J13" i="5"/>
  <c r="J8" i="5"/>
  <c r="J9" i="5"/>
  <c r="J10" i="5"/>
  <c r="H13" i="5"/>
  <c r="H14" i="5"/>
  <c r="J14" i="5" s="1"/>
  <c r="H15" i="5"/>
  <c r="J15" i="5" s="1"/>
  <c r="H12" i="5"/>
  <c r="J12" i="5" s="1"/>
  <c r="H6" i="5"/>
  <c r="J6" i="5" s="1"/>
  <c r="H7" i="5"/>
  <c r="J7" i="5" s="1"/>
  <c r="H8" i="5"/>
  <c r="H9" i="5"/>
  <c r="H5" i="5"/>
  <c r="J5" i="5" s="1"/>
  <c r="E12" i="5"/>
  <c r="E5" i="5"/>
  <c r="G5" i="5" s="1"/>
  <c r="D15" i="5"/>
  <c r="D5" i="5"/>
  <c r="M5" i="5"/>
  <c r="K10" i="5"/>
  <c r="K6" i="5"/>
  <c r="L6" i="5" s="1"/>
  <c r="K7" i="5"/>
  <c r="M7" i="5" s="1"/>
  <c r="K8" i="5"/>
  <c r="L8" i="5" s="1"/>
  <c r="K9" i="5"/>
  <c r="M9" i="5" s="1"/>
  <c r="K12" i="5"/>
  <c r="L12" i="5" s="1"/>
  <c r="K13" i="5"/>
  <c r="L13" i="5" s="1"/>
  <c r="K14" i="5"/>
  <c r="M14" i="5" s="1"/>
  <c r="K15" i="5"/>
  <c r="M15" i="5" s="1"/>
  <c r="R5" i="5" l="1"/>
  <c r="J16" i="5"/>
  <c r="J20" i="5" s="1"/>
  <c r="M8" i="5"/>
  <c r="M12" i="5"/>
  <c r="L9" i="5"/>
  <c r="M13" i="5"/>
  <c r="L7" i="5"/>
  <c r="L15" i="5"/>
  <c r="L14" i="5"/>
  <c r="O5" i="5"/>
  <c r="M6" i="5"/>
  <c r="M16" i="5" s="1"/>
  <c r="M20" i="5" s="1"/>
  <c r="D6" i="5"/>
  <c r="Q10" i="5" l="1"/>
  <c r="N10" i="5"/>
  <c r="E10" i="5"/>
  <c r="D10" i="5"/>
  <c r="G10" i="5" l="1"/>
  <c r="E6" i="5"/>
  <c r="G6" i="5" s="1"/>
  <c r="E7" i="5"/>
  <c r="G7" i="5" s="1"/>
  <c r="E8" i="5"/>
  <c r="G8" i="5" s="1"/>
  <c r="E9" i="5"/>
  <c r="G9" i="5" s="1"/>
  <c r="G12" i="5"/>
  <c r="E13" i="5"/>
  <c r="G13" i="5" s="1"/>
  <c r="E14" i="5"/>
  <c r="G14" i="5" s="1"/>
  <c r="E15" i="5"/>
  <c r="G15" i="5" s="1"/>
  <c r="G16" i="5" l="1"/>
  <c r="G20" i="5" s="1"/>
  <c r="Q15" i="5"/>
  <c r="S15" i="5" s="1"/>
  <c r="N15" i="5"/>
  <c r="P15" i="5" s="1"/>
  <c r="Q14" i="5"/>
  <c r="S14" i="5" s="1"/>
  <c r="N14" i="5"/>
  <c r="O14" i="5" s="1"/>
  <c r="D14" i="5"/>
  <c r="Q13" i="5"/>
  <c r="S13" i="5" s="1"/>
  <c r="N13" i="5"/>
  <c r="O13" i="5" s="1"/>
  <c r="D13" i="5"/>
  <c r="Q12" i="5"/>
  <c r="S12" i="5" s="1"/>
  <c r="N12" i="5"/>
  <c r="O12" i="5" s="1"/>
  <c r="D12" i="5"/>
  <c r="Q9" i="5"/>
  <c r="S9" i="5" s="1"/>
  <c r="N9" i="5"/>
  <c r="O9" i="5" s="1"/>
  <c r="D9" i="5"/>
  <c r="Q8" i="5"/>
  <c r="S8" i="5" s="1"/>
  <c r="N8" i="5"/>
  <c r="D8" i="5"/>
  <c r="Q7" i="5"/>
  <c r="S7" i="5" s="1"/>
  <c r="N7" i="5"/>
  <c r="O7" i="5" s="1"/>
  <c r="D7" i="5"/>
  <c r="Q6" i="5"/>
  <c r="S6" i="5" s="1"/>
  <c r="N6" i="5"/>
  <c r="O6" i="5" s="1"/>
  <c r="P8" i="5" l="1"/>
  <c r="O8" i="5"/>
  <c r="R15" i="5"/>
  <c r="P9" i="5"/>
  <c r="R8" i="5"/>
  <c r="R6" i="5"/>
  <c r="P6" i="5"/>
  <c r="P13" i="5"/>
  <c r="R14" i="5"/>
  <c r="D16" i="5"/>
  <c r="P12" i="5"/>
  <c r="R7" i="5"/>
  <c r="R13" i="5"/>
  <c r="R12" i="5"/>
  <c r="R9" i="5"/>
  <c r="S16" i="5"/>
  <c r="S20" i="5" s="1"/>
  <c r="P7" i="5"/>
  <c r="P14" i="5"/>
  <c r="O15" i="5"/>
  <c r="P16" i="5" l="1"/>
  <c r="P20" i="5" s="1"/>
</calcChain>
</file>

<file path=xl/sharedStrings.xml><?xml version="1.0" encoding="utf-8"?>
<sst xmlns="http://schemas.openxmlformats.org/spreadsheetml/2006/main" count="67" uniqueCount="47">
  <si>
    <t>Rodzaj nieruchomości</t>
  </si>
  <si>
    <t>Budynki mieszkalne lub ich części – od 1 m² powierzchni użytkowej.</t>
  </si>
  <si>
    <t>Budynki lub ich części związane z prowadzeniem działalności gospodarczej oraz budynki mieszkalne lub ich części zajęte na prowadzenie działalności gospodarczej - od 1 m² powierzchni użytkowej.</t>
  </si>
  <si>
    <t>Budynki lub ich części zajęte na prowadzenie działalności gospodarczej w zakresie obrotu kwalifikowanym materiałem siewnym – od 1 m²  powierzchni użytkowej.</t>
  </si>
  <si>
    <t>Budynki lub ich części związane z udzielaniem świadczeń zdrowotnych w rozumieniu przepisów o działalności leczniczej, zajęte przez podmioty udzielające tych świadczeń –  od 1 m²  powierzchni użytkowej</t>
  </si>
  <si>
    <t>Pozostałe budynki lub ich części, w tym zajęte na prowadzenie odpłatnej statutowej działalności pożytku publicznego przez organizacje pożytku publicznego – od 1 m²  powierzchni użytkowej.</t>
  </si>
  <si>
    <t>Budowle – od ich wartości.</t>
  </si>
  <si>
    <t>Grunty:</t>
  </si>
  <si>
    <t>a)       związane z prowadzeniem działalności gospodarczej, bez względu na sposób zakwalifikowania w ewidencji gruntów i budynków - od 1 m²  powierzchni,</t>
  </si>
  <si>
    <t>b)      pod wodami powierzchniowymi stojącymi lub wodami powierzchniowymi płynącymi jezior i zbiorników sztucznych – od 1 ha powierzchni,</t>
  </si>
  <si>
    <t>c)       pozostałe, w tym zajęte na prowadzenie odpłatnej statutowej działalności pożytku publicznego przez organizacje pożytku publicznego - od 1 m²  powierzchni,</t>
  </si>
  <si>
    <t>d)      niezabudowane objęte obszarem rewitalizacji, o którym mowa w ustawie z dnia 9 października 2015r. o rewitalizacji (t.j. Dz. U. z 2021r. poz. 485), i położone na terenach, dla których miejscowy plan zagospodarowania przestrzennego przewiduje przeznaczenie pod zabudowę mieszkaniową, usługową albo zabudowę o przeznaczeniu mieszanym obejmującym wyłącznie te rodzaje zabudowy, jeżeli od dnia wejście w życie tego planu  w odniesieniu do tych gruntów upłynął okres 4 lat, a w tym czasie nie zakończono budowy zgodnie z przepisami prawa budowlanego - od 1 m²  powierzchni</t>
  </si>
  <si>
    <t>wzrost stawek o 15%</t>
  </si>
  <si>
    <t>wzrost stawek o 20%</t>
  </si>
  <si>
    <t>podstawa opodatkowania powierzchnia ze sprawozdania SP-1</t>
  </si>
  <si>
    <t>kwota podatku wyliczona z powierzchni sprawozdania SP 1 X stawka podatku</t>
  </si>
  <si>
    <t>Budynki</t>
  </si>
  <si>
    <t xml:space="preserve"> Grodzisk Mazowiecki</t>
  </si>
  <si>
    <t>Michałowice</t>
  </si>
  <si>
    <t>Brwinów</t>
  </si>
  <si>
    <t xml:space="preserve">Ożarów Mazowiecki </t>
  </si>
  <si>
    <t xml:space="preserve">Piaseczno </t>
  </si>
  <si>
    <t xml:space="preserve"> Nadarzyn </t>
  </si>
  <si>
    <t xml:space="preserve"> Pruszków</t>
  </si>
  <si>
    <t>Legionowo</t>
  </si>
  <si>
    <t>Żyrardów</t>
  </si>
  <si>
    <t xml:space="preserve">Wzrost dochodów </t>
  </si>
  <si>
    <t>Stawka</t>
  </si>
  <si>
    <t>Wzrost o 20%</t>
  </si>
  <si>
    <t xml:space="preserve">Wzrost o 15% </t>
  </si>
  <si>
    <t>Dochody</t>
  </si>
  <si>
    <t>stawki maksymalne 2024 rok</t>
  </si>
  <si>
    <t>1. Analiza porównawcza różnych wariantów stawek podatku od nieruchomości</t>
  </si>
  <si>
    <t xml:space="preserve">Wzrost o 10% </t>
  </si>
  <si>
    <t>wzrost stawek o 10%</t>
  </si>
  <si>
    <t>stawki maksymalne 2025 rok</t>
  </si>
  <si>
    <t>Podatek od nieruchomości według stawek na 2024 r.</t>
  </si>
  <si>
    <t>Podatek przy stakach maksymalnych na 2024 rok określonych w Rozporządzeniu Ministra Finansów</t>
  </si>
  <si>
    <t>Podatek przy stawkach maksymalnych w 2025 roku określonych w Rozporządzeniu Ministra Finansów</t>
  </si>
  <si>
    <t>2. Analiza porównawcza stawek podatku od nieruchomości obowiązujących w roku 2024 w mieście Pruszków oraz innych gminach.</t>
  </si>
  <si>
    <t>1,01 do 1500 m2 1,34 powyżej 1500m2</t>
  </si>
  <si>
    <t>do 200 m2 - 24,26; 200-1000m2 - 27,90; powyżej 1000 m2 - 33,10</t>
  </si>
  <si>
    <t>do 500m2 - 27,60, powyżej 500m2 - 29,90</t>
  </si>
  <si>
    <t>max górna stawka 2024</t>
  </si>
  <si>
    <t>Piastów</t>
  </si>
  <si>
    <t>Faktyczny wzrost dochodów</t>
  </si>
  <si>
    <t>Spadek dochodów w związku z Wyrokiem Trybunału Konstytucyjnego mówiącym,  że "garaże znajdujące się w budynkach mieszkalnych, posiadające odrębną księgę wieczystą, nie powinny być opodatkowane wyższą stawką, niż mieszkanie w tym samym budynku"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</si>
</sst>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_ ;\-#,##0\ "/>
    <numFmt numFmtId="166" formatCode="#,##0.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5" fontId="5" fillId="5" borderId="3" xfId="0" applyNumberFormat="1" applyFont="1" applyFill="1" applyBorder="1"/>
    <xf numFmtId="165" fontId="7" fillId="5" borderId="4" xfId="0" applyNumberFormat="1" applyFont="1" applyFill="1" applyBorder="1"/>
    <xf numFmtId="165" fontId="5" fillId="7" borderId="11" xfId="0" applyNumberFormat="1" applyFont="1" applyFill="1" applyBorder="1"/>
    <xf numFmtId="165" fontId="7" fillId="7" borderId="4" xfId="0" applyNumberFormat="1" applyFont="1" applyFill="1" applyBorder="1"/>
    <xf numFmtId="165" fontId="5" fillId="5" borderId="13" xfId="0" applyNumberFormat="1" applyFont="1" applyFill="1" applyBorder="1"/>
    <xf numFmtId="165" fontId="5" fillId="7" borderId="13" xfId="0" applyNumberFormat="1" applyFont="1" applyFill="1" applyBorder="1"/>
    <xf numFmtId="0" fontId="5" fillId="5" borderId="2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6" fillId="5" borderId="3" xfId="0" applyNumberFormat="1" applyFont="1" applyFill="1" applyBorder="1"/>
    <xf numFmtId="4" fontId="6" fillId="5" borderId="13" xfId="0" applyNumberFormat="1" applyFont="1" applyFill="1" applyBorder="1"/>
    <xf numFmtId="4" fontId="6" fillId="5" borderId="4" xfId="0" applyNumberFormat="1" applyFont="1" applyFill="1" applyBorder="1"/>
    <xf numFmtId="4" fontId="6" fillId="7" borderId="11" xfId="0" applyNumberFormat="1" applyFont="1" applyFill="1" applyBorder="1"/>
    <xf numFmtId="4" fontId="6" fillId="7" borderId="13" xfId="0" applyNumberFormat="1" applyFont="1" applyFill="1" applyBorder="1"/>
    <xf numFmtId="4" fontId="6" fillId="7" borderId="4" xfId="0" applyNumberFormat="1" applyFont="1" applyFill="1" applyBorder="1"/>
    <xf numFmtId="0" fontId="6" fillId="2" borderId="1" xfId="0" applyFont="1" applyFill="1" applyBorder="1" applyAlignment="1">
      <alignment wrapText="1"/>
    </xf>
    <xf numFmtId="0" fontId="2" fillId="2" borderId="0" xfId="0" applyFont="1" applyFill="1"/>
    <xf numFmtId="3" fontId="2" fillId="0" borderId="0" xfId="0" applyNumberFormat="1" applyFont="1"/>
    <xf numFmtId="42" fontId="2" fillId="0" borderId="0" xfId="0" applyNumberFormat="1" applyFont="1"/>
    <xf numFmtId="10" fontId="2" fillId="0" borderId="0" xfId="0" applyNumberFormat="1" applyFont="1"/>
    <xf numFmtId="44" fontId="6" fillId="0" borderId="0" xfId="0" applyNumberFormat="1" applyFont="1"/>
    <xf numFmtId="4" fontId="2" fillId="0" borderId="0" xfId="0" applyNumberFormat="1" applyFont="1"/>
    <xf numFmtId="9" fontId="1" fillId="0" borderId="0" xfId="0" applyNumberFormat="1" applyFont="1"/>
    <xf numFmtId="4" fontId="1" fillId="0" borderId="0" xfId="0" applyNumberFormat="1" applyFont="1"/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wrapText="1"/>
    </xf>
    <xf numFmtId="4" fontId="6" fillId="0" borderId="9" xfId="0" applyNumberFormat="1" applyFont="1" applyBorder="1" applyAlignment="1">
      <alignment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4" fontId="6" fillId="6" borderId="3" xfId="0" applyNumberFormat="1" applyFont="1" applyFill="1" applyBorder="1"/>
    <xf numFmtId="4" fontId="6" fillId="6" borderId="4" xfId="0" applyNumberFormat="1" applyFont="1" applyFill="1" applyBorder="1"/>
    <xf numFmtId="9" fontId="6" fillId="6" borderId="3" xfId="0" applyNumberFormat="1" applyFont="1" applyFill="1" applyBorder="1"/>
    <xf numFmtId="164" fontId="5" fillId="6" borderId="3" xfId="0" applyNumberFormat="1" applyFont="1" applyFill="1" applyBorder="1"/>
    <xf numFmtId="165" fontId="7" fillId="6" borderId="4" xfId="0" applyNumberFormat="1" applyFont="1" applyFill="1" applyBorder="1"/>
    <xf numFmtId="0" fontId="5" fillId="6" borderId="5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9" xfId="0" applyFont="1" applyBorder="1"/>
    <xf numFmtId="0" fontId="1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6" fillId="5" borderId="22" xfId="0" applyNumberFormat="1" applyFont="1" applyFill="1" applyBorder="1"/>
    <xf numFmtId="4" fontId="6" fillId="7" borderId="22" xfId="0" applyNumberFormat="1" applyFont="1" applyFill="1" applyBorder="1"/>
    <xf numFmtId="0" fontId="5" fillId="0" borderId="2" xfId="0" applyFont="1" applyBorder="1" applyAlignment="1">
      <alignment vertical="center" wrapText="1"/>
    </xf>
    <xf numFmtId="9" fontId="6" fillId="7" borderId="1" xfId="0" applyNumberFormat="1" applyFont="1" applyFill="1" applyBorder="1"/>
    <xf numFmtId="9" fontId="6" fillId="5" borderId="1" xfId="0" applyNumberFormat="1" applyFont="1" applyFill="1" applyBorder="1"/>
    <xf numFmtId="0" fontId="5" fillId="9" borderId="21" xfId="0" applyFont="1" applyFill="1" applyBorder="1" applyAlignment="1">
      <alignment horizontal="center" vertical="center" wrapText="1"/>
    </xf>
    <xf numFmtId="4" fontId="6" fillId="9" borderId="3" xfId="0" applyNumberFormat="1" applyFont="1" applyFill="1" applyBorder="1"/>
    <xf numFmtId="4" fontId="6" fillId="9" borderId="13" xfId="0" applyNumberFormat="1" applyFont="1" applyFill="1" applyBorder="1"/>
    <xf numFmtId="4" fontId="6" fillId="9" borderId="4" xfId="0" applyNumberFormat="1" applyFont="1" applyFill="1" applyBorder="1"/>
    <xf numFmtId="4" fontId="6" fillId="9" borderId="22" xfId="0" applyNumberFormat="1" applyFont="1" applyFill="1" applyBorder="1"/>
    <xf numFmtId="9" fontId="6" fillId="9" borderId="1" xfId="0" applyNumberFormat="1" applyFont="1" applyFill="1" applyBorder="1"/>
    <xf numFmtId="165" fontId="5" fillId="9" borderId="3" xfId="0" applyNumberFormat="1" applyFont="1" applyFill="1" applyBorder="1"/>
    <xf numFmtId="165" fontId="5" fillId="9" borderId="13" xfId="0" applyNumberFormat="1" applyFont="1" applyFill="1" applyBorder="1"/>
    <xf numFmtId="165" fontId="7" fillId="9" borderId="4" xfId="0" applyNumberFormat="1" applyFont="1" applyFill="1" applyBorder="1"/>
    <xf numFmtId="166" fontId="6" fillId="0" borderId="9" xfId="0" applyNumberFormat="1" applyFont="1" applyBorder="1" applyAlignment="1">
      <alignment wrapText="1"/>
    </xf>
    <xf numFmtId="0" fontId="4" fillId="8" borderId="21" xfId="0" applyFont="1" applyFill="1" applyBorder="1" applyAlignment="1">
      <alignment horizontal="center" vertical="center" wrapText="1"/>
    </xf>
    <xf numFmtId="4" fontId="3" fillId="8" borderId="22" xfId="0" applyNumberFormat="1" applyFont="1" applyFill="1" applyBorder="1"/>
    <xf numFmtId="4" fontId="3" fillId="8" borderId="1" xfId="0" applyNumberFormat="1" applyFont="1" applyFill="1" applyBorder="1"/>
    <xf numFmtId="4" fontId="3" fillId="8" borderId="4" xfId="0" applyNumberFormat="1" applyFont="1" applyFill="1" applyBorder="1"/>
    <xf numFmtId="9" fontId="3" fillId="8" borderId="1" xfId="0" applyNumberFormat="1" applyFont="1" applyFill="1" applyBorder="1"/>
    <xf numFmtId="165" fontId="4" fillId="8" borderId="22" xfId="0" applyNumberFormat="1" applyFont="1" applyFill="1" applyBorder="1"/>
    <xf numFmtId="165" fontId="4" fillId="8" borderId="9" xfId="0" applyNumberFormat="1" applyFont="1" applyFill="1" applyBorder="1"/>
    <xf numFmtId="165" fontId="9" fillId="8" borderId="4" xfId="0" applyNumberFormat="1" applyFont="1" applyFill="1" applyBorder="1"/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/>
    <xf numFmtId="4" fontId="6" fillId="0" borderId="1" xfId="0" applyNumberFormat="1" applyFont="1" applyBorder="1"/>
    <xf numFmtId="0" fontId="6" fillId="3" borderId="1" xfId="0" applyFont="1" applyFill="1" applyBorder="1"/>
    <xf numFmtId="0" fontId="5" fillId="0" borderId="0" xfId="0" applyFont="1"/>
    <xf numFmtId="0" fontId="5" fillId="3" borderId="1" xfId="0" applyFont="1" applyFill="1" applyBorder="1" applyAlignment="1">
      <alignment wrapText="1"/>
    </xf>
    <xf numFmtId="0" fontId="6" fillId="0" borderId="0" xfId="0" applyFont="1"/>
    <xf numFmtId="4" fontId="6" fillId="0" borderId="1" xfId="0" applyNumberFormat="1" applyFont="1" applyBorder="1" applyAlignment="1">
      <alignment wrapText="1"/>
    </xf>
    <xf numFmtId="4" fontId="6" fillId="7" borderId="1" xfId="0" applyNumberFormat="1" applyFont="1" applyFill="1" applyBorder="1"/>
    <xf numFmtId="165" fontId="5" fillId="7" borderId="22" xfId="0" applyNumberFormat="1" applyFont="1" applyFill="1" applyBorder="1"/>
    <xf numFmtId="165" fontId="5" fillId="7" borderId="9" xfId="0" applyNumberFormat="1" applyFont="1" applyFill="1" applyBorder="1"/>
    <xf numFmtId="4" fontId="6" fillId="0" borderId="9" xfId="0" applyNumberFormat="1" applyFont="1" applyBorder="1"/>
    <xf numFmtId="0" fontId="6" fillId="0" borderId="9" xfId="0" applyFont="1" applyBorder="1" applyAlignment="1">
      <alignment wrapText="1"/>
    </xf>
    <xf numFmtId="0" fontId="6" fillId="3" borderId="9" xfId="0" applyFont="1" applyFill="1" applyBorder="1"/>
    <xf numFmtId="44" fontId="2" fillId="0" borderId="0" xfId="0" applyNumberFormat="1" applyFont="1"/>
    <xf numFmtId="0" fontId="5" fillId="0" borderId="1" xfId="0" applyFont="1" applyBorder="1"/>
    <xf numFmtId="4" fontId="6" fillId="0" borderId="1" xfId="0" applyNumberFormat="1" applyFont="1" applyBorder="1" applyAlignment="1">
      <alignment vertical="center"/>
    </xf>
    <xf numFmtId="4" fontId="6" fillId="9" borderId="1" xfId="0" applyNumberFormat="1" applyFont="1" applyFill="1" applyBorder="1" applyAlignment="1">
      <alignment vertical="center"/>
    </xf>
    <xf numFmtId="4" fontId="5" fillId="9" borderId="1" xfId="0" applyNumberFormat="1" applyFont="1" applyFill="1" applyBorder="1"/>
    <xf numFmtId="4" fontId="6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/>
    <xf numFmtId="4" fontId="6" fillId="7" borderId="1" xfId="0" applyNumberFormat="1" applyFont="1" applyFill="1" applyBorder="1" applyAlignment="1">
      <alignment vertical="center"/>
    </xf>
    <xf numFmtId="4" fontId="5" fillId="7" borderId="1" xfId="0" applyNumberFormat="1" applyFont="1" applyFill="1" applyBorder="1"/>
    <xf numFmtId="4" fontId="5" fillId="0" borderId="1" xfId="0" applyNumberFormat="1" applyFont="1" applyBorder="1" applyAlignment="1">
      <alignment vertical="center"/>
    </xf>
    <xf numFmtId="4" fontId="5" fillId="7" borderId="1" xfId="0" applyNumberFormat="1" applyFont="1" applyFill="1" applyBorder="1" applyAlignment="1">
      <alignment vertical="center"/>
    </xf>
    <xf numFmtId="4" fontId="6" fillId="8" borderId="1" xfId="0" applyNumberFormat="1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7" borderId="16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wrapText="1"/>
    </xf>
    <xf numFmtId="0" fontId="5" fillId="7" borderId="22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4" fillId="8" borderId="22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5" fillId="6" borderId="15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wrapText="1"/>
    </xf>
    <xf numFmtId="0" fontId="4" fillId="8" borderId="15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23" xfId="0" applyFill="1" applyBorder="1" applyAlignment="1">
      <alignment wrapText="1"/>
    </xf>
    <xf numFmtId="0" fontId="5" fillId="9" borderId="15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wrapText="1"/>
    </xf>
    <xf numFmtId="0" fontId="5" fillId="9" borderId="22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view="pageBreakPreview" topLeftCell="A8" zoomScaleNormal="100" zoomScaleSheetLayoutView="100" workbookViewId="0">
      <selection activeCell="Z15" sqref="Z15"/>
    </sheetView>
  </sheetViews>
  <sheetFormatPr defaultRowHeight="15" x14ac:dyDescent="0.25"/>
  <cols>
    <col min="1" max="1" width="56.85546875" style="3" customWidth="1"/>
    <col min="2" max="2" width="16.28515625" style="3" customWidth="1"/>
    <col min="3" max="3" width="7.7109375" style="3" customWidth="1"/>
    <col min="4" max="4" width="14.5703125" style="3" customWidth="1"/>
    <col min="5" max="6" width="7.7109375" style="3" customWidth="1"/>
    <col min="7" max="7" width="13.5703125" style="3" customWidth="1"/>
    <col min="8" max="9" width="7.7109375" style="3" customWidth="1"/>
    <col min="10" max="10" width="12.28515625" style="3" customWidth="1"/>
    <col min="11" max="12" width="7.7109375" style="3" customWidth="1"/>
    <col min="13" max="13" width="13.140625" style="3" customWidth="1"/>
    <col min="14" max="15" width="7.7109375" style="3" customWidth="1"/>
    <col min="16" max="16" width="13.140625" style="3" customWidth="1"/>
    <col min="17" max="18" width="7.7109375" style="3" customWidth="1"/>
    <col min="19" max="19" width="13.7109375" style="3" customWidth="1"/>
    <col min="20" max="16384" width="9.140625" style="3"/>
  </cols>
  <sheetData>
    <row r="1" spans="1:19" s="2" customFormat="1" x14ac:dyDescent="0.25">
      <c r="A1" s="109" t="s">
        <v>32</v>
      </c>
      <c r="B1" s="109"/>
      <c r="C1" s="109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5.75" thickBot="1" x14ac:dyDescent="0.3"/>
    <row r="3" spans="1:19" s="2" customFormat="1" ht="51.75" x14ac:dyDescent="0.25">
      <c r="A3" s="47" t="s">
        <v>0</v>
      </c>
      <c r="B3" s="29" t="s">
        <v>14</v>
      </c>
      <c r="C3" s="116" t="s">
        <v>36</v>
      </c>
      <c r="D3" s="117"/>
      <c r="E3" s="124" t="s">
        <v>37</v>
      </c>
      <c r="F3" s="125"/>
      <c r="G3" s="126"/>
      <c r="H3" s="102" t="s">
        <v>38</v>
      </c>
      <c r="I3" s="103"/>
      <c r="J3" s="104"/>
      <c r="K3" s="127" t="s">
        <v>33</v>
      </c>
      <c r="L3" s="128"/>
      <c r="M3" s="129"/>
      <c r="N3" s="121" t="s">
        <v>29</v>
      </c>
      <c r="O3" s="122"/>
      <c r="P3" s="123"/>
      <c r="Q3" s="102" t="s">
        <v>28</v>
      </c>
      <c r="R3" s="103"/>
      <c r="S3" s="104"/>
    </row>
    <row r="4" spans="1:19" s="2" customFormat="1" ht="25.5" x14ac:dyDescent="0.25">
      <c r="A4" s="12"/>
      <c r="B4" s="30"/>
      <c r="C4" s="32" t="s">
        <v>27</v>
      </c>
      <c r="D4" s="33" t="s">
        <v>30</v>
      </c>
      <c r="E4" s="111" t="s">
        <v>27</v>
      </c>
      <c r="F4" s="112"/>
      <c r="G4" s="60" t="s">
        <v>26</v>
      </c>
      <c r="H4" s="105" t="s">
        <v>27</v>
      </c>
      <c r="I4" s="106"/>
      <c r="J4" s="11" t="s">
        <v>26</v>
      </c>
      <c r="K4" s="130" t="s">
        <v>27</v>
      </c>
      <c r="L4" s="131"/>
      <c r="M4" s="50" t="s">
        <v>26</v>
      </c>
      <c r="N4" s="119" t="s">
        <v>27</v>
      </c>
      <c r="O4" s="120"/>
      <c r="P4" s="10" t="s">
        <v>26</v>
      </c>
      <c r="Q4" s="105" t="s">
        <v>27</v>
      </c>
      <c r="R4" s="106"/>
      <c r="S4" s="11" t="s">
        <v>26</v>
      </c>
    </row>
    <row r="5" spans="1:19" ht="25.5" customHeight="1" x14ac:dyDescent="0.25">
      <c r="A5" s="13" t="s">
        <v>1</v>
      </c>
      <c r="B5" s="31">
        <v>2213067</v>
      </c>
      <c r="C5" s="34">
        <v>0.84</v>
      </c>
      <c r="D5" s="35">
        <f>SUM(B5*C5)</f>
        <v>1858976.28</v>
      </c>
      <c r="E5" s="61">
        <f>F5-C5</f>
        <v>0.30999999999999994</v>
      </c>
      <c r="F5" s="62">
        <v>1.1499999999999999</v>
      </c>
      <c r="G5" s="63">
        <f>E5*B5</f>
        <v>686050.7699999999</v>
      </c>
      <c r="H5" s="46">
        <f>I5-C5</f>
        <v>0.35</v>
      </c>
      <c r="I5" s="77">
        <v>1.19</v>
      </c>
      <c r="J5" s="19">
        <f t="shared" ref="J5:J10" si="0">H5*B5</f>
        <v>774573.45</v>
      </c>
      <c r="K5" s="51">
        <f>SUM(C5*10%)</f>
        <v>8.4000000000000005E-2</v>
      </c>
      <c r="L5" s="52">
        <f>K5+C5</f>
        <v>0.92399999999999993</v>
      </c>
      <c r="M5" s="53">
        <f>K5*B5</f>
        <v>185897.62800000003</v>
      </c>
      <c r="N5" s="14">
        <f>SUM(C5*15%)</f>
        <v>0.126</v>
      </c>
      <c r="O5" s="15">
        <f>N5+C5</f>
        <v>0.96599999999999997</v>
      </c>
      <c r="P5" s="16">
        <f>SUM(B5*N5)</f>
        <v>278846.44199999998</v>
      </c>
      <c r="Q5" s="17">
        <f>SUM(C5*20%)</f>
        <v>0.16800000000000001</v>
      </c>
      <c r="R5" s="18">
        <f>Q5+C5</f>
        <v>1.008</v>
      </c>
      <c r="S5" s="19">
        <f>SUM(B5*Q5)</f>
        <v>371795.25600000005</v>
      </c>
    </row>
    <row r="6" spans="1:19" ht="57.75" customHeight="1" x14ac:dyDescent="0.25">
      <c r="A6" s="13" t="s">
        <v>2</v>
      </c>
      <c r="B6" s="31">
        <v>915402</v>
      </c>
      <c r="C6" s="34">
        <v>25.85</v>
      </c>
      <c r="D6" s="35">
        <f>SUM(B6*C6)</f>
        <v>23663141.700000003</v>
      </c>
      <c r="E6" s="61">
        <f t="shared" ref="E6:E15" si="1">F6-C6</f>
        <v>7.25</v>
      </c>
      <c r="F6" s="62">
        <v>33.1</v>
      </c>
      <c r="G6" s="63">
        <f t="shared" ref="G6:G15" si="2">E6*B6</f>
        <v>6636664.5</v>
      </c>
      <c r="H6" s="46">
        <f>I6-C6</f>
        <v>8.1499999999999986</v>
      </c>
      <c r="I6" s="77">
        <v>34</v>
      </c>
      <c r="J6" s="19">
        <f t="shared" si="0"/>
        <v>7460526.2999999989</v>
      </c>
      <c r="K6" s="51">
        <f t="shared" ref="K6:K15" si="3">SUM(C6*10%)</f>
        <v>2.5850000000000004</v>
      </c>
      <c r="L6" s="52">
        <f t="shared" ref="L6:L15" si="4">K6+C6</f>
        <v>28.435000000000002</v>
      </c>
      <c r="M6" s="53">
        <f t="shared" ref="M6:M15" si="5">K6*B6</f>
        <v>2366314.1700000004</v>
      </c>
      <c r="N6" s="14">
        <f>SUM(C6*15%)</f>
        <v>3.8774999999999999</v>
      </c>
      <c r="O6" s="15">
        <f>N6+C6</f>
        <v>29.727500000000003</v>
      </c>
      <c r="P6" s="16">
        <f>SUM(B6*N6)</f>
        <v>3549471.2549999999</v>
      </c>
      <c r="Q6" s="17">
        <f>SUM(C6*20%)</f>
        <v>5.1700000000000008</v>
      </c>
      <c r="R6" s="18">
        <f>Q6+C6</f>
        <v>31.020000000000003</v>
      </c>
      <c r="S6" s="19">
        <f>SUM(B6*Q6)</f>
        <v>4732628.3400000008</v>
      </c>
    </row>
    <row r="7" spans="1:19" ht="47.25" customHeight="1" x14ac:dyDescent="0.25">
      <c r="A7" s="13" t="s">
        <v>3</v>
      </c>
      <c r="B7" s="31">
        <v>85</v>
      </c>
      <c r="C7" s="34">
        <v>12.07</v>
      </c>
      <c r="D7" s="35">
        <f t="shared" ref="D7:D14" si="6">SUM(B7*C7)</f>
        <v>1025.95</v>
      </c>
      <c r="E7" s="61">
        <f t="shared" si="1"/>
        <v>3.4299999999999997</v>
      </c>
      <c r="F7" s="62">
        <v>15.5</v>
      </c>
      <c r="G7" s="63">
        <f t="shared" si="2"/>
        <v>291.54999999999995</v>
      </c>
      <c r="H7" s="46">
        <f>I7-C7</f>
        <v>3.8499999999999996</v>
      </c>
      <c r="I7" s="77">
        <v>15.92</v>
      </c>
      <c r="J7" s="19">
        <f t="shared" si="0"/>
        <v>327.24999999999994</v>
      </c>
      <c r="K7" s="51">
        <f t="shared" si="3"/>
        <v>1.2070000000000001</v>
      </c>
      <c r="L7" s="52">
        <f t="shared" si="4"/>
        <v>13.277000000000001</v>
      </c>
      <c r="M7" s="53">
        <f t="shared" si="5"/>
        <v>102.59500000000001</v>
      </c>
      <c r="N7" s="14">
        <f>SUM(C7*15%)</f>
        <v>1.8105</v>
      </c>
      <c r="O7" s="15">
        <f>N7+C7</f>
        <v>13.8805</v>
      </c>
      <c r="P7" s="16">
        <f>SUM(B7*N7)</f>
        <v>153.89250000000001</v>
      </c>
      <c r="Q7" s="17">
        <f>SUM(C7*20%)</f>
        <v>2.4140000000000001</v>
      </c>
      <c r="R7" s="18">
        <f>Q7+C7</f>
        <v>14.484</v>
      </c>
      <c r="S7" s="19">
        <f>SUM(B7*Q7)</f>
        <v>205.19000000000003</v>
      </c>
    </row>
    <row r="8" spans="1:19" ht="41.25" customHeight="1" x14ac:dyDescent="0.25">
      <c r="A8" s="13" t="s">
        <v>4</v>
      </c>
      <c r="B8" s="31">
        <v>43021</v>
      </c>
      <c r="C8" s="34">
        <v>1.54</v>
      </c>
      <c r="D8" s="35">
        <f t="shared" si="6"/>
        <v>66252.34</v>
      </c>
      <c r="E8" s="61">
        <f t="shared" si="1"/>
        <v>5.22</v>
      </c>
      <c r="F8" s="62">
        <v>6.76</v>
      </c>
      <c r="G8" s="63">
        <f t="shared" si="2"/>
        <v>224569.62</v>
      </c>
      <c r="H8" s="46">
        <f>I8-C8</f>
        <v>5.41</v>
      </c>
      <c r="I8" s="77">
        <v>6.95</v>
      </c>
      <c r="J8" s="19">
        <f t="shared" si="0"/>
        <v>232743.61000000002</v>
      </c>
      <c r="K8" s="51">
        <f t="shared" si="3"/>
        <v>0.15400000000000003</v>
      </c>
      <c r="L8" s="52">
        <f t="shared" si="4"/>
        <v>1.694</v>
      </c>
      <c r="M8" s="53">
        <f t="shared" si="5"/>
        <v>6625.2340000000013</v>
      </c>
      <c r="N8" s="14">
        <f>SUM(C8*15%)</f>
        <v>0.23099999999999998</v>
      </c>
      <c r="O8" s="15">
        <f>N8+C8</f>
        <v>1.7709999999999999</v>
      </c>
      <c r="P8" s="16">
        <f>SUM(B8*N8)</f>
        <v>9937.8509999999987</v>
      </c>
      <c r="Q8" s="17">
        <f>SUM(C8*20%)</f>
        <v>0.30800000000000005</v>
      </c>
      <c r="R8" s="18">
        <f>Q8+C8</f>
        <v>1.8480000000000001</v>
      </c>
      <c r="S8" s="19">
        <f>SUM(B8*Q8)</f>
        <v>13250.468000000003</v>
      </c>
    </row>
    <row r="9" spans="1:19" ht="45" customHeight="1" x14ac:dyDescent="0.25">
      <c r="A9" s="13" t="s">
        <v>5</v>
      </c>
      <c r="B9" s="31">
        <v>197344</v>
      </c>
      <c r="C9" s="34">
        <v>8.68</v>
      </c>
      <c r="D9" s="35">
        <f t="shared" si="6"/>
        <v>1712945.92</v>
      </c>
      <c r="E9" s="61">
        <f t="shared" si="1"/>
        <v>2.4900000000000002</v>
      </c>
      <c r="F9" s="62">
        <v>11.17</v>
      </c>
      <c r="G9" s="63">
        <f t="shared" si="2"/>
        <v>491386.56000000006</v>
      </c>
      <c r="H9" s="46">
        <f>I9-C9</f>
        <v>2.8000000000000007</v>
      </c>
      <c r="I9" s="77">
        <v>11.48</v>
      </c>
      <c r="J9" s="19">
        <f t="shared" si="0"/>
        <v>552563.20000000019</v>
      </c>
      <c r="K9" s="51">
        <f t="shared" si="3"/>
        <v>0.86799999999999999</v>
      </c>
      <c r="L9" s="52">
        <f t="shared" si="4"/>
        <v>9.548</v>
      </c>
      <c r="M9" s="53">
        <f t="shared" si="5"/>
        <v>171294.592</v>
      </c>
      <c r="N9" s="14">
        <f>SUM(C9*15%)</f>
        <v>1.3019999999999998</v>
      </c>
      <c r="O9" s="15">
        <f>N9+C9</f>
        <v>9.9819999999999993</v>
      </c>
      <c r="P9" s="16">
        <f>SUM(B9*N9)</f>
        <v>256941.88799999998</v>
      </c>
      <c r="Q9" s="17">
        <f>SUM(C9*20%)</f>
        <v>1.736</v>
      </c>
      <c r="R9" s="18">
        <f>Q9+C9</f>
        <v>10.416</v>
      </c>
      <c r="S9" s="19">
        <f>SUM(B9*Q9)</f>
        <v>342589.18400000001</v>
      </c>
    </row>
    <row r="10" spans="1:19" s="21" customFormat="1" ht="18.75" customHeight="1" x14ac:dyDescent="0.25">
      <c r="A10" s="20" t="s">
        <v>6</v>
      </c>
      <c r="B10" s="31">
        <v>837787411</v>
      </c>
      <c r="C10" s="36">
        <v>0.02</v>
      </c>
      <c r="D10" s="35">
        <f>SUM(B10*C10)</f>
        <v>16755748.220000001</v>
      </c>
      <c r="E10" s="61">
        <f t="shared" si="1"/>
        <v>0</v>
      </c>
      <c r="F10" s="64">
        <v>0.02</v>
      </c>
      <c r="G10" s="63">
        <f t="shared" si="2"/>
        <v>0</v>
      </c>
      <c r="H10" s="46">
        <v>0</v>
      </c>
      <c r="I10" s="48">
        <v>0.02</v>
      </c>
      <c r="J10" s="19">
        <f t="shared" si="0"/>
        <v>0</v>
      </c>
      <c r="K10" s="54">
        <f>L10-F10</f>
        <v>0</v>
      </c>
      <c r="L10" s="55">
        <v>0.02</v>
      </c>
      <c r="M10" s="53">
        <v>0</v>
      </c>
      <c r="N10" s="45">
        <f>O10-I10</f>
        <v>0</v>
      </c>
      <c r="O10" s="49">
        <v>0.02</v>
      </c>
      <c r="P10" s="16">
        <v>0</v>
      </c>
      <c r="Q10" s="46">
        <f>R10-O10</f>
        <v>0</v>
      </c>
      <c r="R10" s="48">
        <v>0.02</v>
      </c>
      <c r="S10" s="19">
        <v>0</v>
      </c>
    </row>
    <row r="11" spans="1:19" ht="21.75" customHeight="1" x14ac:dyDescent="0.25">
      <c r="A11" s="13" t="s">
        <v>7</v>
      </c>
      <c r="B11" s="31"/>
      <c r="C11" s="34"/>
      <c r="D11" s="35"/>
      <c r="E11" s="61"/>
      <c r="F11" s="62"/>
      <c r="G11" s="63"/>
      <c r="H11" s="46"/>
      <c r="I11" s="77"/>
      <c r="J11" s="19"/>
      <c r="K11" s="51"/>
      <c r="L11" s="52"/>
      <c r="M11" s="53"/>
      <c r="N11" s="14"/>
      <c r="O11" s="15"/>
      <c r="P11" s="16"/>
      <c r="Q11" s="17"/>
      <c r="R11" s="18"/>
      <c r="S11" s="19"/>
    </row>
    <row r="12" spans="1:19" ht="38.25" customHeight="1" x14ac:dyDescent="0.25">
      <c r="A12" s="13" t="s">
        <v>8</v>
      </c>
      <c r="B12" s="31">
        <v>3374525</v>
      </c>
      <c r="C12" s="34">
        <v>0.99</v>
      </c>
      <c r="D12" s="35">
        <f t="shared" si="6"/>
        <v>3340779.75</v>
      </c>
      <c r="E12" s="61">
        <f>F12-C12</f>
        <v>0.35000000000000009</v>
      </c>
      <c r="F12" s="62">
        <v>1.34</v>
      </c>
      <c r="G12" s="63">
        <f t="shared" si="2"/>
        <v>1181083.7500000002</v>
      </c>
      <c r="H12" s="46">
        <f>I12-C12</f>
        <v>0.3899999999999999</v>
      </c>
      <c r="I12" s="77">
        <v>1.38</v>
      </c>
      <c r="J12" s="19">
        <f>H12*B12</f>
        <v>1316064.7499999998</v>
      </c>
      <c r="K12" s="51">
        <f t="shared" si="3"/>
        <v>9.9000000000000005E-2</v>
      </c>
      <c r="L12" s="52">
        <f t="shared" si="4"/>
        <v>1.089</v>
      </c>
      <c r="M12" s="53">
        <f t="shared" si="5"/>
        <v>334077.97500000003</v>
      </c>
      <c r="N12" s="14">
        <f>SUM(C12*15%)</f>
        <v>0.14849999999999999</v>
      </c>
      <c r="O12" s="15">
        <f>N12+C12</f>
        <v>1.1385000000000001</v>
      </c>
      <c r="P12" s="16">
        <f>SUM(B12*N12)</f>
        <v>501116.96249999997</v>
      </c>
      <c r="Q12" s="17">
        <f>SUM(C12*20%)</f>
        <v>0.19800000000000001</v>
      </c>
      <c r="R12" s="18">
        <f>Q12+C12</f>
        <v>1.1879999999999999</v>
      </c>
      <c r="S12" s="19">
        <f>SUM(B12*Q12)</f>
        <v>668155.95000000007</v>
      </c>
    </row>
    <row r="13" spans="1:19" ht="38.25" customHeight="1" x14ac:dyDescent="0.25">
      <c r="A13" s="13" t="s">
        <v>9</v>
      </c>
      <c r="B13" s="59">
        <v>0.10489999999999999</v>
      </c>
      <c r="C13" s="34">
        <v>5.0999999999999996</v>
      </c>
      <c r="D13" s="35">
        <f t="shared" si="6"/>
        <v>0.53498999999999997</v>
      </c>
      <c r="E13" s="61">
        <f t="shared" si="1"/>
        <v>1.5600000000000005</v>
      </c>
      <c r="F13" s="62">
        <v>6.66</v>
      </c>
      <c r="G13" s="63">
        <f t="shared" si="2"/>
        <v>0.16364400000000004</v>
      </c>
      <c r="H13" s="46">
        <f>I13-C13</f>
        <v>1.7400000000000002</v>
      </c>
      <c r="I13" s="77">
        <v>6.84</v>
      </c>
      <c r="J13" s="19">
        <f>H13*B13</f>
        <v>0.18252600000000002</v>
      </c>
      <c r="K13" s="51">
        <f t="shared" si="3"/>
        <v>0.51</v>
      </c>
      <c r="L13" s="52">
        <f t="shared" si="4"/>
        <v>5.6099999999999994</v>
      </c>
      <c r="M13" s="53">
        <f t="shared" si="5"/>
        <v>5.3498999999999998E-2</v>
      </c>
      <c r="N13" s="14">
        <f>SUM(C13*15%)</f>
        <v>0.7649999999999999</v>
      </c>
      <c r="O13" s="15">
        <f>N13+C13</f>
        <v>5.8649999999999993</v>
      </c>
      <c r="P13" s="16">
        <f>SUM(B13*N13)</f>
        <v>8.0248499999999987E-2</v>
      </c>
      <c r="Q13" s="17">
        <f>SUM(C13*20%)</f>
        <v>1.02</v>
      </c>
      <c r="R13" s="18">
        <f>Q13+C13</f>
        <v>6.1199999999999992</v>
      </c>
      <c r="S13" s="19">
        <f>SUM(B13*Q13)</f>
        <v>0.106998</v>
      </c>
    </row>
    <row r="14" spans="1:19" ht="38.25" customHeight="1" x14ac:dyDescent="0.25">
      <c r="A14" s="13" t="s">
        <v>10</v>
      </c>
      <c r="B14" s="31">
        <v>5602742</v>
      </c>
      <c r="C14" s="34">
        <v>0.51</v>
      </c>
      <c r="D14" s="35">
        <f t="shared" si="6"/>
        <v>2857398.42</v>
      </c>
      <c r="E14" s="61">
        <f t="shared" si="1"/>
        <v>0.19999999999999996</v>
      </c>
      <c r="F14" s="62">
        <v>0.71</v>
      </c>
      <c r="G14" s="63">
        <f t="shared" si="2"/>
        <v>1120548.3999999997</v>
      </c>
      <c r="H14" s="46">
        <f>I14-C14</f>
        <v>0.21999999999999997</v>
      </c>
      <c r="I14" s="77">
        <v>0.73</v>
      </c>
      <c r="J14" s="19">
        <f>H14*B14</f>
        <v>1232603.2399999998</v>
      </c>
      <c r="K14" s="51">
        <f t="shared" si="3"/>
        <v>5.1000000000000004E-2</v>
      </c>
      <c r="L14" s="52">
        <f t="shared" si="4"/>
        <v>0.56100000000000005</v>
      </c>
      <c r="M14" s="53">
        <f t="shared" si="5"/>
        <v>285739.842</v>
      </c>
      <c r="N14" s="14">
        <f>SUM(C14*15%)</f>
        <v>7.6499999999999999E-2</v>
      </c>
      <c r="O14" s="15">
        <f>N14+C14</f>
        <v>0.58650000000000002</v>
      </c>
      <c r="P14" s="16">
        <f>SUM(B14*N14)</f>
        <v>428609.76299999998</v>
      </c>
      <c r="Q14" s="17">
        <f>SUM(C14*20%)</f>
        <v>0.10200000000000001</v>
      </c>
      <c r="R14" s="18">
        <f>Q14+C14</f>
        <v>0.61199999999999999</v>
      </c>
      <c r="S14" s="19">
        <f>SUM(B14*Q14)</f>
        <v>571479.68400000001</v>
      </c>
    </row>
    <row r="15" spans="1:19" ht="117.75" customHeight="1" x14ac:dyDescent="0.25">
      <c r="A15" s="13" t="s">
        <v>11</v>
      </c>
      <c r="B15" s="31">
        <v>0</v>
      </c>
      <c r="C15" s="34">
        <v>3.29</v>
      </c>
      <c r="D15" s="35">
        <f>SUM(B15*C15)</f>
        <v>0</v>
      </c>
      <c r="E15" s="61">
        <f t="shared" si="1"/>
        <v>1.0999999999999996</v>
      </c>
      <c r="F15" s="62">
        <v>4.3899999999999997</v>
      </c>
      <c r="G15" s="63">
        <f t="shared" si="2"/>
        <v>0</v>
      </c>
      <c r="H15" s="46">
        <f>I15-C15</f>
        <v>1.2199999999999998</v>
      </c>
      <c r="I15" s="77">
        <v>4.51</v>
      </c>
      <c r="J15" s="19">
        <f>H15*B15</f>
        <v>0</v>
      </c>
      <c r="K15" s="51">
        <f t="shared" si="3"/>
        <v>0.32900000000000001</v>
      </c>
      <c r="L15" s="52">
        <f t="shared" si="4"/>
        <v>3.6190000000000002</v>
      </c>
      <c r="M15" s="53">
        <f t="shared" si="5"/>
        <v>0</v>
      </c>
      <c r="N15" s="14">
        <f>SUM(C15*15%)</f>
        <v>0.49349999999999999</v>
      </c>
      <c r="O15" s="15">
        <f>N15+C15</f>
        <v>3.7835000000000001</v>
      </c>
      <c r="P15" s="16">
        <f>SUM(B15*N15)</f>
        <v>0</v>
      </c>
      <c r="Q15" s="17">
        <f>SUM(C15*20%)</f>
        <v>0.65800000000000003</v>
      </c>
      <c r="R15" s="18">
        <f>Q15+C15</f>
        <v>3.948</v>
      </c>
      <c r="S15" s="19">
        <f>SUM(B15*Q15)</f>
        <v>0</v>
      </c>
    </row>
    <row r="16" spans="1:19" s="2" customFormat="1" ht="26.25" x14ac:dyDescent="0.25">
      <c r="A16" s="41" t="s">
        <v>15</v>
      </c>
      <c r="B16" s="42"/>
      <c r="C16" s="37"/>
      <c r="D16" s="38">
        <f>SUM(D5:D15)</f>
        <v>50256269.114990003</v>
      </c>
      <c r="E16" s="65"/>
      <c r="F16" s="66"/>
      <c r="G16" s="67">
        <f>SUM(G5:G15)</f>
        <v>10340595.313644001</v>
      </c>
      <c r="H16" s="78"/>
      <c r="I16" s="79"/>
      <c r="J16" s="7">
        <f>SUM(J5:J15)</f>
        <v>11569401.982525999</v>
      </c>
      <c r="K16" s="56"/>
      <c r="L16" s="57"/>
      <c r="M16" s="58">
        <f>SUM(M5:M15)</f>
        <v>3350052.0894990014</v>
      </c>
      <c r="N16" s="4"/>
      <c r="O16" s="8"/>
      <c r="P16" s="5">
        <f>SUM(P5:P15)</f>
        <v>5025078.1342484998</v>
      </c>
      <c r="Q16" s="6"/>
      <c r="R16" s="9"/>
      <c r="S16" s="7">
        <f>SUM(S5:S15)</f>
        <v>6700104.1789980028</v>
      </c>
    </row>
    <row r="17" spans="1:19" s="1" customFormat="1" ht="15.75" thickBot="1" x14ac:dyDescent="0.3">
      <c r="A17" s="43"/>
      <c r="B17" s="44"/>
      <c r="C17" s="39"/>
      <c r="D17" s="40"/>
      <c r="E17" s="113" t="s">
        <v>31</v>
      </c>
      <c r="F17" s="114"/>
      <c r="G17" s="115"/>
      <c r="H17" s="99" t="s">
        <v>35</v>
      </c>
      <c r="I17" s="100"/>
      <c r="J17" s="101"/>
      <c r="K17" s="132" t="s">
        <v>34</v>
      </c>
      <c r="L17" s="133"/>
      <c r="M17" s="134"/>
      <c r="N17" s="118" t="s">
        <v>12</v>
      </c>
      <c r="O17" s="107"/>
      <c r="P17" s="108"/>
      <c r="Q17" s="99" t="s">
        <v>13</v>
      </c>
      <c r="R17" s="107"/>
      <c r="S17" s="108"/>
    </row>
    <row r="18" spans="1:19" ht="7.5" customHeight="1" x14ac:dyDescent="0.25"/>
    <row r="19" spans="1:19" s="75" customFormat="1" ht="57" customHeight="1" x14ac:dyDescent="0.2">
      <c r="A19" s="98" t="s">
        <v>46</v>
      </c>
      <c r="B19" s="70"/>
      <c r="C19" s="70"/>
      <c r="D19" s="96">
        <v>-1328666.83</v>
      </c>
      <c r="E19" s="85"/>
      <c r="F19" s="85"/>
      <c r="G19" s="94">
        <v>-1698117.56</v>
      </c>
      <c r="H19" s="85"/>
      <c r="I19" s="85"/>
      <c r="J19" s="90">
        <v>-1743875.21</v>
      </c>
      <c r="K19" s="70"/>
      <c r="L19" s="70"/>
      <c r="M19" s="86">
        <v>-1461533.51</v>
      </c>
      <c r="N19" s="85"/>
      <c r="O19" s="85"/>
      <c r="P19" s="88">
        <v>-1527966.85</v>
      </c>
      <c r="Q19" s="85"/>
      <c r="R19" s="85"/>
      <c r="S19" s="90">
        <v>-1594400.2</v>
      </c>
    </row>
    <row r="20" spans="1:19" s="75" customFormat="1" ht="12.75" x14ac:dyDescent="0.2">
      <c r="A20" s="84" t="s">
        <v>45</v>
      </c>
      <c r="B20" s="70"/>
      <c r="C20" s="70"/>
      <c r="D20" s="97">
        <f>D19</f>
        <v>-1328666.83</v>
      </c>
      <c r="E20" s="92"/>
      <c r="F20" s="92"/>
      <c r="G20" s="95">
        <f t="shared" ref="G20:J20" si="7">G16+G19</f>
        <v>8642477.7536440007</v>
      </c>
      <c r="H20" s="92"/>
      <c r="I20" s="92"/>
      <c r="J20" s="93">
        <f t="shared" si="7"/>
        <v>9825526.7725259997</v>
      </c>
      <c r="K20" s="70"/>
      <c r="L20" s="70"/>
      <c r="M20" s="87">
        <f>M16+M19</f>
        <v>1888518.5794990014</v>
      </c>
      <c r="N20" s="71"/>
      <c r="O20" s="71"/>
      <c r="P20" s="89">
        <f t="shared" ref="P20:S20" si="8">P16+P19</f>
        <v>3497111.2842484997</v>
      </c>
      <c r="Q20" s="71"/>
      <c r="R20" s="71"/>
      <c r="S20" s="91">
        <f t="shared" si="8"/>
        <v>5105703.9789980026</v>
      </c>
    </row>
    <row r="21" spans="1:19" x14ac:dyDescent="0.25">
      <c r="C21" s="23"/>
      <c r="D21" s="22"/>
    </row>
    <row r="22" spans="1:19" x14ac:dyDescent="0.25">
      <c r="C22" s="23"/>
    </row>
    <row r="23" spans="1:19" x14ac:dyDescent="0.25">
      <c r="C23" s="83"/>
      <c r="D23" s="26"/>
      <c r="M23" s="26"/>
      <c r="N23" s="26"/>
      <c r="O23" s="26"/>
      <c r="P23" s="26"/>
      <c r="Q23" s="26"/>
      <c r="R23" s="26"/>
      <c r="S23" s="26"/>
    </row>
    <row r="24" spans="1:19" x14ac:dyDescent="0.25">
      <c r="C24" s="83"/>
      <c r="D24" s="26"/>
      <c r="M24" s="26"/>
      <c r="N24" s="26"/>
      <c r="O24" s="26"/>
      <c r="P24" s="26"/>
      <c r="Q24" s="26"/>
      <c r="R24" s="26"/>
      <c r="S24" s="26"/>
    </row>
    <row r="25" spans="1:19" x14ac:dyDescent="0.25">
      <c r="C25" s="23"/>
      <c r="D25" s="26"/>
      <c r="M25" s="28"/>
      <c r="N25" s="26"/>
      <c r="O25" s="26"/>
      <c r="P25" s="26"/>
      <c r="Q25" s="26"/>
      <c r="R25" s="26"/>
      <c r="S25" s="26"/>
    </row>
    <row r="26" spans="1:19" x14ac:dyDescent="0.25">
      <c r="C26" s="23"/>
    </row>
    <row r="27" spans="1:19" x14ac:dyDescent="0.25">
      <c r="C27" s="23"/>
    </row>
    <row r="29" spans="1:19" x14ac:dyDescent="0.25">
      <c r="C29" s="24"/>
    </row>
    <row r="30" spans="1:19" x14ac:dyDescent="0.25">
      <c r="C30" s="25"/>
    </row>
    <row r="31" spans="1:19" x14ac:dyDescent="0.25">
      <c r="C31" s="26"/>
    </row>
    <row r="32" spans="1:19" x14ac:dyDescent="0.25">
      <c r="B32" s="27"/>
      <c r="C32" s="28"/>
    </row>
    <row r="33" spans="2:3" x14ac:dyDescent="0.25">
      <c r="B33" s="27"/>
      <c r="C33" s="28"/>
    </row>
    <row r="34" spans="2:3" x14ac:dyDescent="0.25">
      <c r="C34" s="26"/>
    </row>
    <row r="35" spans="2:3" x14ac:dyDescent="0.25">
      <c r="C35" s="26"/>
    </row>
  </sheetData>
  <mergeCells count="17">
    <mergeCell ref="H4:I4"/>
    <mergeCell ref="K3:M3"/>
    <mergeCell ref="K4:L4"/>
    <mergeCell ref="K17:M17"/>
    <mergeCell ref="H17:J17"/>
    <mergeCell ref="A1:S1"/>
    <mergeCell ref="E4:F4"/>
    <mergeCell ref="E17:G17"/>
    <mergeCell ref="C3:D3"/>
    <mergeCell ref="N17:P17"/>
    <mergeCell ref="Q17:S17"/>
    <mergeCell ref="N4:O4"/>
    <mergeCell ref="N3:P3"/>
    <mergeCell ref="Q3:S3"/>
    <mergeCell ref="Q4:R4"/>
    <mergeCell ref="E3:G3"/>
    <mergeCell ref="H3:J3"/>
  </mergeCells>
  <pageMargins left="0.7" right="0.7" top="0.75" bottom="0.75" header="0.3" footer="0.3"/>
  <pageSetup paperSize="8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tabSelected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67.42578125" style="75" customWidth="1"/>
    <col min="2" max="12" width="12.7109375" style="75" customWidth="1"/>
    <col min="13" max="13" width="10.140625" style="75" customWidth="1"/>
    <col min="14" max="16384" width="9.140625" style="75"/>
  </cols>
  <sheetData>
    <row r="1" spans="1:12" s="73" customFormat="1" x14ac:dyDescent="0.2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3" spans="1:12" s="73" customFormat="1" ht="25.5" x14ac:dyDescent="0.2">
      <c r="A3" s="41" t="s">
        <v>0</v>
      </c>
      <c r="B3" s="68" t="s">
        <v>43</v>
      </c>
      <c r="C3" s="68" t="s">
        <v>17</v>
      </c>
      <c r="D3" s="68" t="s">
        <v>18</v>
      </c>
      <c r="E3" s="68" t="s">
        <v>19</v>
      </c>
      <c r="F3" s="68" t="s">
        <v>20</v>
      </c>
      <c r="G3" s="68" t="s">
        <v>21</v>
      </c>
      <c r="H3" s="68" t="s">
        <v>24</v>
      </c>
      <c r="I3" s="68" t="s">
        <v>25</v>
      </c>
      <c r="J3" s="68" t="s">
        <v>44</v>
      </c>
      <c r="K3" s="68" t="s">
        <v>22</v>
      </c>
      <c r="L3" s="68" t="s">
        <v>23</v>
      </c>
    </row>
    <row r="4" spans="1:12" s="73" customFormat="1" x14ac:dyDescent="0.2">
      <c r="A4" s="74" t="s">
        <v>16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2">
      <c r="A5" s="13" t="s">
        <v>1</v>
      </c>
      <c r="B5" s="71">
        <v>1.1499999999999999</v>
      </c>
      <c r="C5" s="70">
        <v>1.03</v>
      </c>
      <c r="D5" s="70">
        <v>0.76</v>
      </c>
      <c r="E5" s="70">
        <v>0.89</v>
      </c>
      <c r="F5" s="70">
        <v>1.1299999999999999</v>
      </c>
      <c r="G5" s="71">
        <v>1.1499999999999999</v>
      </c>
      <c r="H5" s="71">
        <v>0.91</v>
      </c>
      <c r="I5" s="71">
        <v>1.1000000000000001</v>
      </c>
      <c r="J5" s="80">
        <v>1.06</v>
      </c>
      <c r="K5" s="80">
        <v>0.75</v>
      </c>
      <c r="L5" s="71">
        <v>0.84</v>
      </c>
    </row>
    <row r="6" spans="1:12" ht="76.5" x14ac:dyDescent="0.2">
      <c r="A6" s="13" t="s">
        <v>2</v>
      </c>
      <c r="B6" s="71">
        <v>33.1</v>
      </c>
      <c r="C6" s="70">
        <v>30.45</v>
      </c>
      <c r="D6" s="13" t="s">
        <v>41</v>
      </c>
      <c r="E6" s="13">
        <v>28.68</v>
      </c>
      <c r="F6" s="13">
        <v>33.1</v>
      </c>
      <c r="G6" s="13" t="s">
        <v>42</v>
      </c>
      <c r="H6" s="13">
        <v>13.36</v>
      </c>
      <c r="I6" s="13">
        <v>31.65</v>
      </c>
      <c r="J6" s="81">
        <v>31.51</v>
      </c>
      <c r="K6" s="81">
        <v>30</v>
      </c>
      <c r="L6" s="71">
        <v>25.85</v>
      </c>
    </row>
    <row r="7" spans="1:12" ht="27" customHeight="1" x14ac:dyDescent="0.2">
      <c r="A7" s="13" t="s">
        <v>3</v>
      </c>
      <c r="B7" s="71">
        <v>15.5</v>
      </c>
      <c r="C7" s="71">
        <v>14.25</v>
      </c>
      <c r="D7" s="71">
        <v>14.71</v>
      </c>
      <c r="E7" s="71">
        <v>13.39</v>
      </c>
      <c r="F7" s="71">
        <v>13</v>
      </c>
      <c r="G7" s="71">
        <v>15.49</v>
      </c>
      <c r="H7" s="71">
        <v>12.5</v>
      </c>
      <c r="I7" s="71">
        <v>14.85</v>
      </c>
      <c r="J7" s="80">
        <v>14.75</v>
      </c>
      <c r="K7" s="80">
        <v>15.5</v>
      </c>
      <c r="L7" s="71">
        <v>12.07</v>
      </c>
    </row>
    <row r="8" spans="1:12" ht="38.25" x14ac:dyDescent="0.2">
      <c r="A8" s="13" t="s">
        <v>4</v>
      </c>
      <c r="B8" s="71">
        <v>6.76</v>
      </c>
      <c r="C8" s="71">
        <v>6.2</v>
      </c>
      <c r="D8" s="71">
        <v>4.59</v>
      </c>
      <c r="E8" s="71">
        <v>5.85</v>
      </c>
      <c r="F8" s="71">
        <v>6.2</v>
      </c>
      <c r="G8" s="71">
        <v>6.75</v>
      </c>
      <c r="H8" s="71">
        <v>5.44</v>
      </c>
      <c r="I8" s="71">
        <v>6.45</v>
      </c>
      <c r="J8" s="80">
        <v>6.43</v>
      </c>
      <c r="K8" s="80">
        <v>4</v>
      </c>
      <c r="L8" s="71">
        <v>1.54</v>
      </c>
    </row>
    <row r="9" spans="1:12" ht="38.25" x14ac:dyDescent="0.2">
      <c r="A9" s="13" t="s">
        <v>5</v>
      </c>
      <c r="B9" s="71">
        <v>11.17</v>
      </c>
      <c r="C9" s="71">
        <v>10.25</v>
      </c>
      <c r="D9" s="71">
        <v>5.18</v>
      </c>
      <c r="E9" s="71">
        <v>9.31</v>
      </c>
      <c r="F9" s="71">
        <v>10.1</v>
      </c>
      <c r="G9" s="71">
        <v>7.71</v>
      </c>
      <c r="H9" s="71">
        <v>9</v>
      </c>
      <c r="I9" s="71">
        <v>10.6</v>
      </c>
      <c r="J9" s="80">
        <v>10.39</v>
      </c>
      <c r="K9" s="80">
        <v>7</v>
      </c>
      <c r="L9" s="71">
        <v>8.68</v>
      </c>
    </row>
    <row r="10" spans="1:12" x14ac:dyDescent="0.2">
      <c r="A10" s="74" t="s">
        <v>7</v>
      </c>
      <c r="B10" s="72"/>
      <c r="C10" s="72"/>
      <c r="D10" s="72"/>
      <c r="E10" s="72"/>
      <c r="F10" s="72"/>
      <c r="G10" s="72"/>
      <c r="H10" s="72"/>
      <c r="I10" s="72"/>
      <c r="J10" s="82"/>
      <c r="K10" s="82"/>
      <c r="L10" s="72"/>
    </row>
    <row r="11" spans="1:12" ht="51" x14ac:dyDescent="0.2">
      <c r="A11" s="13" t="s">
        <v>8</v>
      </c>
      <c r="B11" s="71">
        <v>1.34</v>
      </c>
      <c r="C11" s="70">
        <v>1.21</v>
      </c>
      <c r="D11" s="13" t="s">
        <v>40</v>
      </c>
      <c r="E11" s="13">
        <v>1.1299999999999999</v>
      </c>
      <c r="F11" s="13">
        <v>1.32</v>
      </c>
      <c r="G11" s="76">
        <v>1.1499999999999999</v>
      </c>
      <c r="H11" s="76">
        <v>1.06</v>
      </c>
      <c r="I11" s="76">
        <v>1.27</v>
      </c>
      <c r="J11" s="31">
        <v>1.27</v>
      </c>
      <c r="K11" s="31">
        <v>1.1499999999999999</v>
      </c>
      <c r="L11" s="71">
        <v>0.99</v>
      </c>
    </row>
    <row r="12" spans="1:12" ht="25.5" x14ac:dyDescent="0.2">
      <c r="A12" s="13" t="s">
        <v>9</v>
      </c>
      <c r="B12" s="71">
        <v>6.66</v>
      </c>
      <c r="C12" s="71">
        <v>6.12</v>
      </c>
      <c r="D12" s="71">
        <v>6.22</v>
      </c>
      <c r="E12" s="71">
        <v>5.75</v>
      </c>
      <c r="F12" s="71">
        <v>6</v>
      </c>
      <c r="G12" s="71">
        <v>5.53</v>
      </c>
      <c r="H12" s="71">
        <v>5.37</v>
      </c>
      <c r="I12" s="71">
        <v>6.36</v>
      </c>
      <c r="J12" s="80">
        <v>6.34</v>
      </c>
      <c r="K12" s="80">
        <v>4</v>
      </c>
      <c r="L12" s="71">
        <v>5.0999999999999996</v>
      </c>
    </row>
    <row r="13" spans="1:12" ht="25.5" x14ac:dyDescent="0.2">
      <c r="A13" s="13" t="s">
        <v>10</v>
      </c>
      <c r="B13" s="71">
        <v>0.71</v>
      </c>
      <c r="C13" s="71">
        <v>0.59</v>
      </c>
      <c r="D13" s="71">
        <v>0.4</v>
      </c>
      <c r="E13" s="71">
        <v>0.55000000000000004</v>
      </c>
      <c r="F13" s="71">
        <v>0.6</v>
      </c>
      <c r="G13" s="71">
        <v>0.59</v>
      </c>
      <c r="H13" s="71">
        <v>0.45</v>
      </c>
      <c r="I13" s="71">
        <v>0.67</v>
      </c>
      <c r="J13" s="80">
        <v>0.66</v>
      </c>
      <c r="K13" s="80">
        <v>0.45</v>
      </c>
      <c r="L13" s="71">
        <v>0.51</v>
      </c>
    </row>
    <row r="14" spans="1:12" ht="102" x14ac:dyDescent="0.2">
      <c r="A14" s="13" t="s">
        <v>11</v>
      </c>
      <c r="B14" s="71">
        <v>4.3899999999999997</v>
      </c>
      <c r="C14" s="71">
        <v>4</v>
      </c>
      <c r="D14" s="71">
        <v>4.2699999999999996</v>
      </c>
      <c r="E14" s="71">
        <v>3.79</v>
      </c>
      <c r="F14" s="71">
        <v>4.3899999999999997</v>
      </c>
      <c r="G14" s="71">
        <v>3.63</v>
      </c>
      <c r="H14" s="71">
        <v>3.52</v>
      </c>
      <c r="I14" s="71">
        <v>4.18</v>
      </c>
      <c r="J14" s="80">
        <v>4.17</v>
      </c>
      <c r="K14" s="80">
        <v>4.3899999999999997</v>
      </c>
      <c r="L14" s="71">
        <v>3.29</v>
      </c>
    </row>
  </sheetData>
  <mergeCells count="1">
    <mergeCell ref="A1:L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nr 1</vt:lpstr>
      <vt:lpstr>Załącznik nr 2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Zietek</dc:creator>
  <cp:lastModifiedBy>Łukasz Stępień</cp:lastModifiedBy>
  <cp:lastPrinted>2024-09-18T07:33:37Z</cp:lastPrinted>
  <dcterms:created xsi:type="dcterms:W3CDTF">2022-08-08T14:50:22Z</dcterms:created>
  <dcterms:modified xsi:type="dcterms:W3CDTF">2024-09-30T08:36:09Z</dcterms:modified>
</cp:coreProperties>
</file>