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nna Skuza\Desktop\zarządzenia2024\"/>
    </mc:Choice>
  </mc:AlternateContent>
  <xr:revisionPtr revIDLastSave="0" documentId="8_{96275CC0-6845-4ACA-A6F4-85A61C1BA19F}" xr6:coauthVersionLast="47" xr6:coauthVersionMax="47" xr10:uidLastSave="{00000000-0000-0000-0000-000000000000}"/>
  <bookViews>
    <workbookView xWindow="2340" yWindow="2340" windowWidth="21600" windowHeight="11295" firstSheet="1" activeTab="1" xr2:uid="{00000000-000D-0000-FFFF-FFFF00000000}"/>
  </bookViews>
  <sheets>
    <sheet name="Arkusz1" sheetId="1" state="hidden" r:id="rId1"/>
    <sheet name="Meble i inne Załącznik" sheetId="3" r:id="rId2"/>
  </sheets>
  <definedNames>
    <definedName name="_xlnm._FilterDatabase" localSheetId="0" hidden="1">Arkusz1!$A$1:$G$149</definedName>
    <definedName name="_xlnm._FilterDatabase" localSheetId="1" hidden="1">'Meble i inne Załącznik'!$A$9:$H$144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4" i="3" l="1"/>
  <c r="H144" i="3" s="1"/>
  <c r="I144" i="3" s="1"/>
  <c r="H358" i="3" l="1"/>
  <c r="I358" i="3" s="1"/>
  <c r="E358" i="3"/>
  <c r="H357" i="3"/>
  <c r="I357" i="3" s="1"/>
  <c r="E357" i="3"/>
  <c r="H356" i="3"/>
  <c r="I356" i="3" s="1"/>
  <c r="E356" i="3"/>
  <c r="H355" i="3"/>
  <c r="I355" i="3" s="1"/>
  <c r="E355" i="3"/>
  <c r="H354" i="3"/>
  <c r="I354" i="3" s="1"/>
  <c r="E354" i="3"/>
  <c r="H353" i="3"/>
  <c r="I353" i="3" s="1"/>
  <c r="E353" i="3"/>
  <c r="E352" i="3"/>
  <c r="G352" i="3" s="1"/>
  <c r="H352" i="3" s="1"/>
  <c r="I352" i="3" s="1"/>
  <c r="G351" i="3"/>
  <c r="H351" i="3" s="1"/>
  <c r="I351" i="3" s="1"/>
  <c r="H350" i="3"/>
  <c r="I350" i="3" s="1"/>
  <c r="E350" i="3"/>
  <c r="H349" i="3"/>
  <c r="I349" i="3" s="1"/>
  <c r="E349" i="3"/>
  <c r="H348" i="3"/>
  <c r="I348" i="3" s="1"/>
  <c r="E348" i="3"/>
  <c r="G347" i="3"/>
  <c r="H347" i="3" s="1"/>
  <c r="I347" i="3" s="1"/>
  <c r="G346" i="3"/>
  <c r="H346" i="3" s="1"/>
  <c r="I346" i="3" s="1"/>
  <c r="G345" i="3"/>
  <c r="H345" i="3" s="1"/>
  <c r="I345" i="3" s="1"/>
  <c r="G344" i="3"/>
  <c r="H344" i="3" s="1"/>
  <c r="I344" i="3" s="1"/>
  <c r="G343" i="3"/>
  <c r="H343" i="3" s="1"/>
  <c r="I343" i="3" s="1"/>
  <c r="G342" i="3"/>
  <c r="H342" i="3" s="1"/>
  <c r="I342" i="3" s="1"/>
  <c r="G341" i="3"/>
  <c r="H341" i="3" s="1"/>
  <c r="I341" i="3" s="1"/>
  <c r="G340" i="3"/>
  <c r="H340" i="3" s="1"/>
  <c r="I340" i="3" s="1"/>
  <c r="G339" i="3"/>
  <c r="H339" i="3" s="1"/>
  <c r="I339" i="3" s="1"/>
  <c r="G338" i="3"/>
  <c r="H338" i="3" s="1"/>
  <c r="I338" i="3" s="1"/>
  <c r="G337" i="3"/>
  <c r="H337" i="3" s="1"/>
  <c r="I337" i="3" s="1"/>
  <c r="G336" i="3"/>
  <c r="H336" i="3" s="1"/>
  <c r="I336" i="3" s="1"/>
  <c r="G335" i="3"/>
  <c r="H335" i="3" s="1"/>
  <c r="I335" i="3" s="1"/>
  <c r="G334" i="3"/>
  <c r="H334" i="3" s="1"/>
  <c r="I334" i="3" s="1"/>
  <c r="G333" i="3"/>
  <c r="H333" i="3" s="1"/>
  <c r="I333" i="3" s="1"/>
  <c r="G332" i="3"/>
  <c r="H332" i="3" s="1"/>
  <c r="I332" i="3" s="1"/>
  <c r="G331" i="3"/>
  <c r="H331" i="3" s="1"/>
  <c r="I331" i="3" s="1"/>
  <c r="G330" i="3"/>
  <c r="H330" i="3" s="1"/>
  <c r="I330" i="3" s="1"/>
  <c r="G329" i="3"/>
  <c r="H329" i="3" s="1"/>
  <c r="I329" i="3" s="1"/>
  <c r="G328" i="3"/>
  <c r="H328" i="3" s="1"/>
  <c r="I328" i="3" s="1"/>
  <c r="G327" i="3"/>
  <c r="H327" i="3" s="1"/>
  <c r="I327" i="3" s="1"/>
  <c r="G326" i="3"/>
  <c r="H326" i="3" s="1"/>
  <c r="I326" i="3" s="1"/>
  <c r="G325" i="3"/>
  <c r="H325" i="3" s="1"/>
  <c r="I325" i="3" s="1"/>
  <c r="G324" i="3"/>
  <c r="H324" i="3" s="1"/>
  <c r="I324" i="3" s="1"/>
  <c r="G323" i="3"/>
  <c r="H323" i="3" s="1"/>
  <c r="I323" i="3" s="1"/>
  <c r="G322" i="3"/>
  <c r="H322" i="3" s="1"/>
  <c r="I322" i="3" s="1"/>
  <c r="G321" i="3"/>
  <c r="H321" i="3" s="1"/>
  <c r="I321" i="3" s="1"/>
  <c r="G320" i="3"/>
  <c r="H320" i="3" s="1"/>
  <c r="I320" i="3" s="1"/>
  <c r="G319" i="3"/>
  <c r="H319" i="3" s="1"/>
  <c r="I319" i="3" s="1"/>
  <c r="G318" i="3"/>
  <c r="H318" i="3" s="1"/>
  <c r="I318" i="3" s="1"/>
  <c r="G317" i="3"/>
  <c r="H317" i="3" s="1"/>
  <c r="I317" i="3" s="1"/>
  <c r="G316" i="3"/>
  <c r="H316" i="3" s="1"/>
  <c r="I316" i="3" s="1"/>
  <c r="G315" i="3"/>
  <c r="H315" i="3" s="1"/>
  <c r="I315" i="3" s="1"/>
  <c r="G314" i="3"/>
  <c r="H314" i="3" s="1"/>
  <c r="I314" i="3" s="1"/>
  <c r="G313" i="3"/>
  <c r="H313" i="3" s="1"/>
  <c r="I313" i="3" s="1"/>
  <c r="G312" i="3"/>
  <c r="H312" i="3" s="1"/>
  <c r="I312" i="3" s="1"/>
  <c r="G311" i="3"/>
  <c r="H311" i="3" s="1"/>
  <c r="I311" i="3" s="1"/>
  <c r="G310" i="3"/>
  <c r="H310" i="3" s="1"/>
  <c r="I310" i="3" s="1"/>
  <c r="G309" i="3"/>
  <c r="H309" i="3" s="1"/>
  <c r="I309" i="3" s="1"/>
  <c r="G308" i="3"/>
  <c r="H308" i="3" s="1"/>
  <c r="I308" i="3" s="1"/>
  <c r="G307" i="3"/>
  <c r="H307" i="3" s="1"/>
  <c r="I307" i="3" s="1"/>
  <c r="G306" i="3"/>
  <c r="H306" i="3" s="1"/>
  <c r="I306" i="3" s="1"/>
  <c r="G305" i="3"/>
  <c r="H305" i="3" s="1"/>
  <c r="I305" i="3" s="1"/>
  <c r="G304" i="3"/>
  <c r="H304" i="3" s="1"/>
  <c r="I304" i="3" s="1"/>
  <c r="G303" i="3"/>
  <c r="H303" i="3" s="1"/>
  <c r="I303" i="3" s="1"/>
  <c r="G302" i="3"/>
  <c r="H302" i="3" s="1"/>
  <c r="I302" i="3" s="1"/>
  <c r="G301" i="3"/>
  <c r="H301" i="3" s="1"/>
  <c r="I301" i="3" s="1"/>
  <c r="G300" i="3"/>
  <c r="H300" i="3" s="1"/>
  <c r="I300" i="3" s="1"/>
  <c r="G299" i="3"/>
  <c r="H299" i="3" s="1"/>
  <c r="I299" i="3" s="1"/>
  <c r="G298" i="3"/>
  <c r="H298" i="3" s="1"/>
  <c r="I298" i="3" s="1"/>
  <c r="G297" i="3"/>
  <c r="H297" i="3" s="1"/>
  <c r="I297" i="3" s="1"/>
  <c r="G296" i="3"/>
  <c r="H296" i="3" s="1"/>
  <c r="I296" i="3" s="1"/>
  <c r="I295" i="3"/>
  <c r="G295" i="3"/>
  <c r="G294" i="3"/>
  <c r="H294" i="3" s="1"/>
  <c r="I294" i="3" s="1"/>
  <c r="G293" i="3"/>
  <c r="H293" i="3" s="1"/>
  <c r="I293" i="3" s="1"/>
  <c r="G292" i="3"/>
  <c r="H292" i="3" s="1"/>
  <c r="I292" i="3" s="1"/>
  <c r="G291" i="3"/>
  <c r="H291" i="3" s="1"/>
  <c r="I291" i="3" s="1"/>
  <c r="G290" i="3"/>
  <c r="H290" i="3" s="1"/>
  <c r="I290" i="3" s="1"/>
  <c r="G289" i="3"/>
  <c r="H289" i="3" s="1"/>
  <c r="I289" i="3" s="1"/>
  <c r="G288" i="3"/>
  <c r="H288" i="3" s="1"/>
  <c r="I288" i="3" s="1"/>
  <c r="G287" i="3"/>
  <c r="H287" i="3" s="1"/>
  <c r="I287" i="3" s="1"/>
  <c r="G286" i="3"/>
  <c r="H286" i="3" s="1"/>
  <c r="I286" i="3" s="1"/>
  <c r="G285" i="3"/>
  <c r="H285" i="3" s="1"/>
  <c r="I285" i="3" s="1"/>
  <c r="G284" i="3"/>
  <c r="H284" i="3" s="1"/>
  <c r="I284" i="3" s="1"/>
  <c r="G283" i="3"/>
  <c r="H283" i="3" s="1"/>
  <c r="I283" i="3" s="1"/>
  <c r="G282" i="3"/>
  <c r="H282" i="3" s="1"/>
  <c r="I282" i="3" s="1"/>
  <c r="G281" i="3"/>
  <c r="H281" i="3" s="1"/>
  <c r="I281" i="3" s="1"/>
  <c r="G280" i="3"/>
  <c r="H280" i="3" s="1"/>
  <c r="I280" i="3" s="1"/>
  <c r="G279" i="3"/>
  <c r="H279" i="3" s="1"/>
  <c r="I279" i="3" s="1"/>
  <c r="G278" i="3"/>
  <c r="H278" i="3" s="1"/>
  <c r="I278" i="3" s="1"/>
  <c r="G277" i="3"/>
  <c r="H277" i="3" s="1"/>
  <c r="I277" i="3" s="1"/>
  <c r="G276" i="3"/>
  <c r="H276" i="3" s="1"/>
  <c r="I276" i="3" s="1"/>
  <c r="G275" i="3"/>
  <c r="H275" i="3" s="1"/>
  <c r="I275" i="3" s="1"/>
  <c r="G274" i="3"/>
  <c r="H274" i="3" s="1"/>
  <c r="I274" i="3" s="1"/>
  <c r="G273" i="3"/>
  <c r="H273" i="3" s="1"/>
  <c r="I273" i="3" s="1"/>
  <c r="G272" i="3"/>
  <c r="H272" i="3" s="1"/>
  <c r="I272" i="3" s="1"/>
  <c r="G271" i="3"/>
  <c r="H271" i="3" s="1"/>
  <c r="I271" i="3" s="1"/>
  <c r="G270" i="3"/>
  <c r="H270" i="3" s="1"/>
  <c r="I270" i="3" s="1"/>
  <c r="G269" i="3"/>
  <c r="H269" i="3" s="1"/>
  <c r="I269" i="3" s="1"/>
  <c r="G268" i="3"/>
  <c r="H268" i="3" s="1"/>
  <c r="I268" i="3" s="1"/>
  <c r="G267" i="3"/>
  <c r="H267" i="3" s="1"/>
  <c r="I267" i="3" s="1"/>
  <c r="G266" i="3"/>
  <c r="H266" i="3" s="1"/>
  <c r="I266" i="3" s="1"/>
  <c r="G265" i="3"/>
  <c r="H265" i="3" s="1"/>
  <c r="I265" i="3" s="1"/>
  <c r="G264" i="3"/>
  <c r="H264" i="3" s="1"/>
  <c r="I264" i="3" s="1"/>
  <c r="G263" i="3"/>
  <c r="H263" i="3" s="1"/>
  <c r="I263" i="3" s="1"/>
  <c r="G262" i="3"/>
  <c r="H262" i="3" s="1"/>
  <c r="I262" i="3" s="1"/>
  <c r="G261" i="3"/>
  <c r="H261" i="3" s="1"/>
  <c r="I261" i="3" s="1"/>
  <c r="G260" i="3"/>
  <c r="H260" i="3" s="1"/>
  <c r="I260" i="3" s="1"/>
  <c r="G259" i="3"/>
  <c r="H259" i="3" s="1"/>
  <c r="I259" i="3" s="1"/>
  <c r="G258" i="3"/>
  <c r="H258" i="3" s="1"/>
  <c r="I258" i="3" s="1"/>
  <c r="G257" i="3"/>
  <c r="H257" i="3" s="1"/>
  <c r="I257" i="3" s="1"/>
  <c r="G256" i="3"/>
  <c r="H256" i="3" s="1"/>
  <c r="I256" i="3" s="1"/>
  <c r="G255" i="3"/>
  <c r="H255" i="3" s="1"/>
  <c r="I255" i="3" s="1"/>
  <c r="G254" i="3"/>
  <c r="H254" i="3" s="1"/>
  <c r="I254" i="3" s="1"/>
  <c r="G253" i="3"/>
  <c r="H253" i="3" s="1"/>
  <c r="I253" i="3" s="1"/>
  <c r="G252" i="3"/>
  <c r="H252" i="3" s="1"/>
  <c r="I252" i="3" s="1"/>
  <c r="G251" i="3"/>
  <c r="H251" i="3" s="1"/>
  <c r="I251" i="3" s="1"/>
  <c r="G250" i="3"/>
  <c r="H250" i="3" s="1"/>
  <c r="I250" i="3" s="1"/>
  <c r="G249" i="3"/>
  <c r="H249" i="3" s="1"/>
  <c r="I249" i="3" s="1"/>
  <c r="G248" i="3"/>
  <c r="H248" i="3" s="1"/>
  <c r="I248" i="3" s="1"/>
  <c r="G247" i="3"/>
  <c r="H247" i="3" s="1"/>
  <c r="I247" i="3" s="1"/>
  <c r="G246" i="3"/>
  <c r="H246" i="3" s="1"/>
  <c r="I246" i="3" s="1"/>
  <c r="G245" i="3"/>
  <c r="H245" i="3" s="1"/>
  <c r="I245" i="3" s="1"/>
  <c r="G244" i="3"/>
  <c r="H244" i="3" s="1"/>
  <c r="I244" i="3" s="1"/>
  <c r="G243" i="3"/>
  <c r="H243" i="3" s="1"/>
  <c r="I243" i="3" s="1"/>
  <c r="G242" i="3"/>
  <c r="H242" i="3" s="1"/>
  <c r="I242" i="3" s="1"/>
  <c r="G241" i="3"/>
  <c r="H241" i="3" s="1"/>
  <c r="I241" i="3" s="1"/>
  <c r="G240" i="3"/>
  <c r="H240" i="3" s="1"/>
  <c r="I240" i="3" s="1"/>
  <c r="G239" i="3"/>
  <c r="H239" i="3" s="1"/>
  <c r="I239" i="3" s="1"/>
  <c r="G238" i="3"/>
  <c r="H238" i="3" s="1"/>
  <c r="I238" i="3" s="1"/>
  <c r="G237" i="3"/>
  <c r="H237" i="3" s="1"/>
  <c r="I237" i="3" s="1"/>
  <c r="G236" i="3"/>
  <c r="H236" i="3" s="1"/>
  <c r="I236" i="3" s="1"/>
  <c r="G235" i="3"/>
  <c r="H235" i="3" s="1"/>
  <c r="I235" i="3" s="1"/>
  <c r="G234" i="3"/>
  <c r="H234" i="3" s="1"/>
  <c r="I234" i="3" s="1"/>
  <c r="G233" i="3"/>
  <c r="H233" i="3" s="1"/>
  <c r="I233" i="3" s="1"/>
  <c r="G232" i="3"/>
  <c r="H232" i="3" s="1"/>
  <c r="I232" i="3" s="1"/>
  <c r="G231" i="3"/>
  <c r="H231" i="3" s="1"/>
  <c r="I231" i="3" s="1"/>
  <c r="G230" i="3"/>
  <c r="H230" i="3" s="1"/>
  <c r="I230" i="3" s="1"/>
  <c r="G229" i="3"/>
  <c r="H229" i="3" s="1"/>
  <c r="I229" i="3" s="1"/>
  <c r="G228" i="3"/>
  <c r="H228" i="3" s="1"/>
  <c r="I228" i="3" s="1"/>
  <c r="G227" i="3"/>
  <c r="H227" i="3" s="1"/>
  <c r="I227" i="3" s="1"/>
  <c r="G226" i="3"/>
  <c r="H226" i="3" s="1"/>
  <c r="I226" i="3" s="1"/>
  <c r="G225" i="3"/>
  <c r="H225" i="3" s="1"/>
  <c r="I225" i="3" s="1"/>
  <c r="G224" i="3"/>
  <c r="H224" i="3" s="1"/>
  <c r="I224" i="3" s="1"/>
  <c r="G223" i="3"/>
  <c r="H223" i="3" s="1"/>
  <c r="I223" i="3" s="1"/>
  <c r="G222" i="3"/>
  <c r="H222" i="3" s="1"/>
  <c r="I222" i="3" s="1"/>
  <c r="G221" i="3"/>
  <c r="H221" i="3" s="1"/>
  <c r="I221" i="3" s="1"/>
  <c r="G220" i="3"/>
  <c r="H220" i="3" s="1"/>
  <c r="I220" i="3" s="1"/>
  <c r="G219" i="3"/>
  <c r="H219" i="3" s="1"/>
  <c r="I219" i="3" s="1"/>
  <c r="G218" i="3"/>
  <c r="H218" i="3" s="1"/>
  <c r="I218" i="3" s="1"/>
  <c r="G217" i="3"/>
  <c r="H217" i="3" s="1"/>
  <c r="I217" i="3" s="1"/>
  <c r="G216" i="3"/>
  <c r="H216" i="3" s="1"/>
  <c r="I216" i="3" s="1"/>
  <c r="G215" i="3"/>
  <c r="H215" i="3" s="1"/>
  <c r="I215" i="3" s="1"/>
  <c r="G214" i="3"/>
  <c r="H214" i="3" s="1"/>
  <c r="I214" i="3" s="1"/>
  <c r="G213" i="3"/>
  <c r="H213" i="3" s="1"/>
  <c r="I213" i="3" s="1"/>
  <c r="G212" i="3"/>
  <c r="H212" i="3" s="1"/>
  <c r="I212" i="3" s="1"/>
  <c r="G211" i="3"/>
  <c r="H211" i="3" s="1"/>
  <c r="I211" i="3" s="1"/>
  <c r="G210" i="3"/>
  <c r="H210" i="3" s="1"/>
  <c r="I210" i="3" s="1"/>
  <c r="G209" i="3"/>
  <c r="H209" i="3" s="1"/>
  <c r="I209" i="3" s="1"/>
  <c r="G208" i="3"/>
  <c r="H208" i="3" s="1"/>
  <c r="I208" i="3" s="1"/>
  <c r="G207" i="3"/>
  <c r="H207" i="3" s="1"/>
  <c r="I207" i="3" s="1"/>
  <c r="G206" i="3"/>
  <c r="H206" i="3" s="1"/>
  <c r="I206" i="3" s="1"/>
  <c r="G205" i="3"/>
  <c r="H205" i="3" s="1"/>
  <c r="I205" i="3" s="1"/>
  <c r="G204" i="3"/>
  <c r="H204" i="3" s="1"/>
  <c r="I204" i="3" s="1"/>
  <c r="G203" i="3"/>
  <c r="H203" i="3" s="1"/>
  <c r="I203" i="3" s="1"/>
  <c r="G202" i="3"/>
  <c r="H202" i="3" s="1"/>
  <c r="I202" i="3" s="1"/>
  <c r="G201" i="3"/>
  <c r="H201" i="3" s="1"/>
  <c r="I201" i="3" s="1"/>
  <c r="G200" i="3"/>
  <c r="H200" i="3" s="1"/>
  <c r="I200" i="3" s="1"/>
  <c r="G199" i="3"/>
  <c r="H199" i="3" s="1"/>
  <c r="I199" i="3" s="1"/>
  <c r="G198" i="3"/>
  <c r="H198" i="3" s="1"/>
  <c r="I198" i="3" s="1"/>
  <c r="G197" i="3"/>
  <c r="H197" i="3" s="1"/>
  <c r="I197" i="3" s="1"/>
  <c r="G196" i="3"/>
  <c r="H196" i="3" s="1"/>
  <c r="I196" i="3" s="1"/>
  <c r="G195" i="3"/>
  <c r="H195" i="3" s="1"/>
  <c r="I195" i="3" s="1"/>
  <c r="G194" i="3"/>
  <c r="H194" i="3" s="1"/>
  <c r="I194" i="3" s="1"/>
  <c r="G193" i="3"/>
  <c r="H193" i="3" s="1"/>
  <c r="I193" i="3" s="1"/>
  <c r="G192" i="3"/>
  <c r="H192" i="3" s="1"/>
  <c r="I192" i="3" s="1"/>
  <c r="G191" i="3"/>
  <c r="H191" i="3" s="1"/>
  <c r="I191" i="3" s="1"/>
  <c r="G190" i="3"/>
  <c r="H190" i="3" s="1"/>
  <c r="I190" i="3" s="1"/>
  <c r="G189" i="3"/>
  <c r="H189" i="3" s="1"/>
  <c r="I189" i="3" s="1"/>
  <c r="G188" i="3"/>
  <c r="H188" i="3" s="1"/>
  <c r="I188" i="3" s="1"/>
  <c r="G187" i="3"/>
  <c r="H187" i="3" s="1"/>
  <c r="I187" i="3" s="1"/>
  <c r="G186" i="3"/>
  <c r="H186" i="3" s="1"/>
  <c r="I186" i="3" s="1"/>
  <c r="G185" i="3"/>
  <c r="H185" i="3" s="1"/>
  <c r="I185" i="3" s="1"/>
  <c r="G184" i="3"/>
  <c r="H184" i="3" s="1"/>
  <c r="I184" i="3" s="1"/>
  <c r="G183" i="3"/>
  <c r="H183" i="3" s="1"/>
  <c r="I183" i="3" s="1"/>
  <c r="G182" i="3"/>
  <c r="H182" i="3" s="1"/>
  <c r="I182" i="3" s="1"/>
  <c r="G181" i="3"/>
  <c r="H181" i="3" s="1"/>
  <c r="I181" i="3" s="1"/>
  <c r="G180" i="3"/>
  <c r="H180" i="3" s="1"/>
  <c r="I180" i="3" s="1"/>
  <c r="G179" i="3"/>
  <c r="H179" i="3" s="1"/>
  <c r="I179" i="3" s="1"/>
  <c r="G178" i="3"/>
  <c r="H178" i="3" s="1"/>
  <c r="I178" i="3" s="1"/>
  <c r="G177" i="3"/>
  <c r="H177" i="3" s="1"/>
  <c r="I177" i="3" s="1"/>
  <c r="G176" i="3"/>
  <c r="H176" i="3" s="1"/>
  <c r="I176" i="3" s="1"/>
  <c r="G175" i="3"/>
  <c r="H175" i="3" s="1"/>
  <c r="I175" i="3" s="1"/>
  <c r="G174" i="3"/>
  <c r="H174" i="3" s="1"/>
  <c r="I174" i="3" s="1"/>
  <c r="G173" i="3"/>
  <c r="H173" i="3" s="1"/>
  <c r="I173" i="3" s="1"/>
  <c r="G172" i="3"/>
  <c r="H172" i="3" s="1"/>
  <c r="I172" i="3" s="1"/>
  <c r="G171" i="3"/>
  <c r="H171" i="3" s="1"/>
  <c r="I171" i="3" s="1"/>
  <c r="G170" i="3"/>
  <c r="H170" i="3" s="1"/>
  <c r="I170" i="3" s="1"/>
  <c r="G169" i="3"/>
  <c r="H169" i="3" s="1"/>
  <c r="I169" i="3" s="1"/>
  <c r="G168" i="3"/>
  <c r="H168" i="3" s="1"/>
  <c r="I168" i="3" s="1"/>
  <c r="G167" i="3"/>
  <c r="H167" i="3" s="1"/>
  <c r="I167" i="3" s="1"/>
  <c r="H166" i="3"/>
  <c r="I166" i="3" s="1"/>
  <c r="E166" i="3"/>
  <c r="H165" i="3"/>
  <c r="I165" i="3" s="1"/>
  <c r="E165" i="3"/>
  <c r="H164" i="3"/>
  <c r="I164" i="3" s="1"/>
  <c r="E164" i="3"/>
  <c r="H163" i="3"/>
  <c r="I163" i="3" s="1"/>
  <c r="E163" i="3"/>
  <c r="H162" i="3"/>
  <c r="I162" i="3" s="1"/>
  <c r="E162" i="3"/>
  <c r="H161" i="3"/>
  <c r="I161" i="3" s="1"/>
  <c r="E161" i="3"/>
  <c r="H160" i="3"/>
  <c r="I160" i="3" s="1"/>
  <c r="E160" i="3"/>
  <c r="H159" i="3"/>
  <c r="I159" i="3" s="1"/>
  <c r="E159" i="3"/>
  <c r="H158" i="3"/>
  <c r="I158" i="3" s="1"/>
  <c r="E158" i="3"/>
  <c r="H157" i="3"/>
  <c r="I157" i="3" s="1"/>
  <c r="E157" i="3"/>
  <c r="H156" i="3"/>
  <c r="I156" i="3" s="1"/>
  <c r="E156" i="3"/>
  <c r="H155" i="3"/>
  <c r="I155" i="3" s="1"/>
  <c r="E155" i="3"/>
  <c r="H154" i="3"/>
  <c r="I154" i="3" s="1"/>
  <c r="E154" i="3"/>
  <c r="H153" i="3"/>
  <c r="I153" i="3" s="1"/>
  <c r="E153" i="3"/>
  <c r="H152" i="3"/>
  <c r="I152" i="3" s="1"/>
  <c r="E152" i="3"/>
  <c r="H151" i="3"/>
  <c r="I151" i="3" s="1"/>
  <c r="E151" i="3"/>
  <c r="H150" i="3"/>
  <c r="I150" i="3" s="1"/>
  <c r="E150" i="3"/>
  <c r="H149" i="3"/>
  <c r="I149" i="3" s="1"/>
  <c r="E149" i="3"/>
  <c r="H148" i="3"/>
  <c r="I148" i="3" s="1"/>
  <c r="E148" i="3"/>
  <c r="H147" i="3"/>
  <c r="I147" i="3" s="1"/>
  <c r="E147" i="3"/>
  <c r="H146" i="3"/>
  <c r="I146" i="3" s="1"/>
  <c r="E146" i="3"/>
  <c r="H145" i="3"/>
  <c r="I145" i="3" s="1"/>
  <c r="E145" i="3"/>
  <c r="E143" i="3"/>
  <c r="G143" i="3" s="1"/>
  <c r="H143" i="3" s="1"/>
  <c r="I143" i="3" s="1"/>
  <c r="E142" i="3"/>
  <c r="G142" i="3" s="1"/>
  <c r="H142" i="3" s="1"/>
  <c r="I142" i="3" s="1"/>
  <c r="E141" i="3"/>
  <c r="G141" i="3" s="1"/>
  <c r="H141" i="3" s="1"/>
  <c r="I141" i="3" s="1"/>
  <c r="E140" i="3"/>
  <c r="G140" i="3" s="1"/>
  <c r="H140" i="3" s="1"/>
  <c r="I140" i="3" s="1"/>
  <c r="E139" i="3"/>
  <c r="G139" i="3" s="1"/>
  <c r="H139" i="3" s="1"/>
  <c r="I139" i="3" s="1"/>
  <c r="E138" i="3"/>
  <c r="G138" i="3" s="1"/>
  <c r="H138" i="3" s="1"/>
  <c r="I138" i="3" s="1"/>
  <c r="E137" i="3"/>
  <c r="G137" i="3" s="1"/>
  <c r="H137" i="3" s="1"/>
  <c r="I137" i="3" s="1"/>
  <c r="E136" i="3"/>
  <c r="G136" i="3" s="1"/>
  <c r="H136" i="3" s="1"/>
  <c r="I136" i="3" s="1"/>
  <c r="E135" i="3"/>
  <c r="G135" i="3" s="1"/>
  <c r="H135" i="3" s="1"/>
  <c r="I135" i="3" s="1"/>
  <c r="G134" i="3"/>
  <c r="H134" i="3" s="1"/>
  <c r="I134" i="3" s="1"/>
  <c r="G133" i="3"/>
  <c r="H133" i="3" s="1"/>
  <c r="I133" i="3" s="1"/>
  <c r="G132" i="3"/>
  <c r="H132" i="3" s="1"/>
  <c r="I132" i="3" s="1"/>
  <c r="G131" i="3"/>
  <c r="H131" i="3" s="1"/>
  <c r="I131" i="3" s="1"/>
  <c r="G130" i="3"/>
  <c r="H130" i="3" s="1"/>
  <c r="I130" i="3" s="1"/>
  <c r="E129" i="3"/>
  <c r="G129" i="3" s="1"/>
  <c r="H129" i="3" s="1"/>
  <c r="I129" i="3" s="1"/>
  <c r="E128" i="3"/>
  <c r="G128" i="3" s="1"/>
  <c r="H128" i="3" s="1"/>
  <c r="I128" i="3" s="1"/>
  <c r="E127" i="3"/>
  <c r="G127" i="3" s="1"/>
  <c r="H127" i="3" s="1"/>
  <c r="I127" i="3" s="1"/>
  <c r="E126" i="3"/>
  <c r="G126" i="3" s="1"/>
  <c r="H126" i="3" s="1"/>
  <c r="I126" i="3" s="1"/>
  <c r="E125" i="3"/>
  <c r="G125" i="3" s="1"/>
  <c r="H125" i="3" s="1"/>
  <c r="I125" i="3" s="1"/>
  <c r="G124" i="3"/>
  <c r="H124" i="3" s="1"/>
  <c r="I124" i="3" s="1"/>
  <c r="G123" i="3"/>
  <c r="H123" i="3" s="1"/>
  <c r="I123" i="3" s="1"/>
  <c r="E122" i="3"/>
  <c r="G122" i="3" s="1"/>
  <c r="H122" i="3" s="1"/>
  <c r="I122" i="3" s="1"/>
  <c r="E121" i="3"/>
  <c r="G121" i="3" s="1"/>
  <c r="H121" i="3" s="1"/>
  <c r="I121" i="3" s="1"/>
  <c r="E120" i="3"/>
  <c r="G120" i="3" s="1"/>
  <c r="H120" i="3" s="1"/>
  <c r="I120" i="3" s="1"/>
  <c r="E119" i="3"/>
  <c r="G119" i="3" s="1"/>
  <c r="H119" i="3" s="1"/>
  <c r="I119" i="3" s="1"/>
  <c r="E118" i="3"/>
  <c r="G118" i="3" s="1"/>
  <c r="H118" i="3" s="1"/>
  <c r="I118" i="3" s="1"/>
  <c r="E117" i="3"/>
  <c r="G117" i="3" s="1"/>
  <c r="H117" i="3" s="1"/>
  <c r="I117" i="3" s="1"/>
  <c r="E116" i="3"/>
  <c r="G116" i="3" s="1"/>
  <c r="H116" i="3" s="1"/>
  <c r="I116" i="3" s="1"/>
  <c r="G115" i="3"/>
  <c r="H115" i="3" s="1"/>
  <c r="I115" i="3" s="1"/>
  <c r="E114" i="3"/>
  <c r="G114" i="3" s="1"/>
  <c r="H114" i="3" s="1"/>
  <c r="I114" i="3" s="1"/>
  <c r="E113" i="3"/>
  <c r="G113" i="3" s="1"/>
  <c r="H113" i="3" s="1"/>
  <c r="I113" i="3" s="1"/>
  <c r="E112" i="3"/>
  <c r="G112" i="3" s="1"/>
  <c r="H112" i="3" s="1"/>
  <c r="I112" i="3" s="1"/>
  <c r="E111" i="3"/>
  <c r="G111" i="3" s="1"/>
  <c r="H111" i="3" s="1"/>
  <c r="I111" i="3" s="1"/>
  <c r="E110" i="3"/>
  <c r="G110" i="3" s="1"/>
  <c r="H110" i="3" s="1"/>
  <c r="I110" i="3" s="1"/>
  <c r="E109" i="3"/>
  <c r="G109" i="3" s="1"/>
  <c r="H109" i="3" s="1"/>
  <c r="I109" i="3" s="1"/>
  <c r="E108" i="3"/>
  <c r="G108" i="3" s="1"/>
  <c r="H108" i="3" s="1"/>
  <c r="I108" i="3" s="1"/>
  <c r="E107" i="3"/>
  <c r="G107" i="3" s="1"/>
  <c r="H107" i="3" s="1"/>
  <c r="I107" i="3" s="1"/>
  <c r="E106" i="3"/>
  <c r="G106" i="3" s="1"/>
  <c r="H106" i="3" s="1"/>
  <c r="I106" i="3" s="1"/>
  <c r="E105" i="3"/>
  <c r="G105" i="3" s="1"/>
  <c r="H105" i="3" s="1"/>
  <c r="I105" i="3" s="1"/>
  <c r="E104" i="3"/>
  <c r="G104" i="3" s="1"/>
  <c r="H104" i="3" s="1"/>
  <c r="I104" i="3" s="1"/>
  <c r="E103" i="3"/>
  <c r="G103" i="3" s="1"/>
  <c r="H103" i="3" s="1"/>
  <c r="I103" i="3" s="1"/>
  <c r="E102" i="3"/>
  <c r="G102" i="3" s="1"/>
  <c r="H102" i="3" s="1"/>
  <c r="I102" i="3" s="1"/>
  <c r="E101" i="3"/>
  <c r="G101" i="3" s="1"/>
  <c r="H101" i="3" s="1"/>
  <c r="I101" i="3" s="1"/>
  <c r="E100" i="3"/>
  <c r="G100" i="3" s="1"/>
  <c r="H100" i="3" s="1"/>
  <c r="I100" i="3" s="1"/>
  <c r="E99" i="3"/>
  <c r="G99" i="3" s="1"/>
  <c r="H99" i="3" s="1"/>
  <c r="I99" i="3" s="1"/>
  <c r="E98" i="3"/>
  <c r="G98" i="3" s="1"/>
  <c r="H98" i="3" s="1"/>
  <c r="I98" i="3" s="1"/>
  <c r="E97" i="3"/>
  <c r="G97" i="3" s="1"/>
  <c r="H97" i="3" s="1"/>
  <c r="I97" i="3" s="1"/>
  <c r="E96" i="3"/>
  <c r="G96" i="3" s="1"/>
  <c r="H96" i="3" s="1"/>
  <c r="I96" i="3" s="1"/>
  <c r="E95" i="3"/>
  <c r="G95" i="3" s="1"/>
  <c r="H95" i="3" s="1"/>
  <c r="I95" i="3" s="1"/>
  <c r="E94" i="3"/>
  <c r="G94" i="3" s="1"/>
  <c r="H94" i="3" s="1"/>
  <c r="I94" i="3" s="1"/>
  <c r="E93" i="3"/>
  <c r="G93" i="3" s="1"/>
  <c r="H93" i="3" s="1"/>
  <c r="I93" i="3" s="1"/>
  <c r="E92" i="3"/>
  <c r="G92" i="3" s="1"/>
  <c r="H92" i="3" s="1"/>
  <c r="I92" i="3" s="1"/>
  <c r="E91" i="3"/>
  <c r="G91" i="3" s="1"/>
  <c r="H91" i="3" s="1"/>
  <c r="I91" i="3" s="1"/>
  <c r="E90" i="3"/>
  <c r="G90" i="3" s="1"/>
  <c r="H90" i="3" s="1"/>
  <c r="I90" i="3" s="1"/>
  <c r="E89" i="3"/>
  <c r="G89" i="3" s="1"/>
  <c r="H89" i="3" s="1"/>
  <c r="I89" i="3" s="1"/>
  <c r="E88" i="3"/>
  <c r="G88" i="3" s="1"/>
  <c r="H88" i="3" s="1"/>
  <c r="I88" i="3" s="1"/>
  <c r="E87" i="3"/>
  <c r="G87" i="3" s="1"/>
  <c r="H87" i="3" s="1"/>
  <c r="I87" i="3" s="1"/>
  <c r="E86" i="3"/>
  <c r="G86" i="3" s="1"/>
  <c r="H86" i="3" s="1"/>
  <c r="I86" i="3" s="1"/>
  <c r="E85" i="3"/>
  <c r="G85" i="3" s="1"/>
  <c r="H85" i="3" s="1"/>
  <c r="I85" i="3" s="1"/>
  <c r="E84" i="3"/>
  <c r="G84" i="3" s="1"/>
  <c r="H84" i="3" s="1"/>
  <c r="I84" i="3" s="1"/>
  <c r="E83" i="3"/>
  <c r="G83" i="3" s="1"/>
  <c r="H83" i="3" s="1"/>
  <c r="I83" i="3" s="1"/>
  <c r="E82" i="3"/>
  <c r="G82" i="3" s="1"/>
  <c r="H82" i="3" s="1"/>
  <c r="I82" i="3" s="1"/>
  <c r="E81" i="3"/>
  <c r="G81" i="3" s="1"/>
  <c r="H81" i="3" s="1"/>
  <c r="I81" i="3" s="1"/>
  <c r="E80" i="3"/>
  <c r="G80" i="3" s="1"/>
  <c r="H80" i="3" s="1"/>
  <c r="I80" i="3" s="1"/>
  <c r="E79" i="3"/>
  <c r="G79" i="3" s="1"/>
  <c r="H79" i="3" s="1"/>
  <c r="I79" i="3" s="1"/>
  <c r="E78" i="3"/>
  <c r="G78" i="3" s="1"/>
  <c r="H78" i="3" s="1"/>
  <c r="I78" i="3" s="1"/>
  <c r="E77" i="3"/>
  <c r="G77" i="3" s="1"/>
  <c r="H77" i="3" s="1"/>
  <c r="I77" i="3" s="1"/>
  <c r="E76" i="3"/>
  <c r="G76" i="3" s="1"/>
  <c r="H76" i="3" s="1"/>
  <c r="I76" i="3" s="1"/>
  <c r="E75" i="3"/>
  <c r="G75" i="3" s="1"/>
  <c r="H75" i="3" s="1"/>
  <c r="I75" i="3" s="1"/>
  <c r="E74" i="3"/>
  <c r="G74" i="3" s="1"/>
  <c r="H74" i="3" s="1"/>
  <c r="I74" i="3" s="1"/>
  <c r="E73" i="3"/>
  <c r="G73" i="3" s="1"/>
  <c r="H73" i="3" s="1"/>
  <c r="I73" i="3" s="1"/>
  <c r="E72" i="3"/>
  <c r="G72" i="3" s="1"/>
  <c r="H72" i="3" s="1"/>
  <c r="I72" i="3" s="1"/>
  <c r="E71" i="3"/>
  <c r="G71" i="3" s="1"/>
  <c r="H71" i="3" s="1"/>
  <c r="I71" i="3" s="1"/>
  <c r="E70" i="3"/>
  <c r="G70" i="3" s="1"/>
  <c r="H70" i="3" s="1"/>
  <c r="I70" i="3" s="1"/>
  <c r="E69" i="3"/>
  <c r="G69" i="3" s="1"/>
  <c r="H69" i="3" s="1"/>
  <c r="I69" i="3" s="1"/>
  <c r="G68" i="3"/>
  <c r="H68" i="3" s="1"/>
  <c r="I68" i="3" s="1"/>
  <c r="G67" i="3"/>
  <c r="H67" i="3" s="1"/>
  <c r="I67" i="3" s="1"/>
  <c r="G66" i="3"/>
  <c r="H66" i="3" s="1"/>
  <c r="I66" i="3" s="1"/>
  <c r="G65" i="3"/>
  <c r="H65" i="3" s="1"/>
  <c r="I65" i="3" s="1"/>
  <c r="G64" i="3"/>
  <c r="H64" i="3" s="1"/>
  <c r="I64" i="3" s="1"/>
  <c r="G63" i="3"/>
  <c r="H63" i="3" s="1"/>
  <c r="I63" i="3" s="1"/>
  <c r="G62" i="3"/>
  <c r="H62" i="3" s="1"/>
  <c r="I62" i="3" s="1"/>
  <c r="G61" i="3"/>
  <c r="H61" i="3" s="1"/>
  <c r="I61" i="3" s="1"/>
  <c r="G60" i="3"/>
  <c r="H60" i="3" s="1"/>
  <c r="I60" i="3" s="1"/>
  <c r="G59" i="3"/>
  <c r="H59" i="3" s="1"/>
  <c r="I59" i="3" s="1"/>
  <c r="G58" i="3"/>
  <c r="H58" i="3" s="1"/>
  <c r="I58" i="3" s="1"/>
  <c r="G57" i="3"/>
  <c r="H57" i="3" s="1"/>
  <c r="I57" i="3" s="1"/>
  <c r="G56" i="3"/>
  <c r="H56" i="3" s="1"/>
  <c r="I56" i="3" s="1"/>
  <c r="G55" i="3"/>
  <c r="H55" i="3" s="1"/>
  <c r="I55" i="3" s="1"/>
  <c r="G54" i="3"/>
  <c r="H54" i="3" s="1"/>
  <c r="I54" i="3" s="1"/>
  <c r="G53" i="3"/>
  <c r="H53" i="3" s="1"/>
  <c r="I53" i="3" s="1"/>
  <c r="G52" i="3"/>
  <c r="H52" i="3" s="1"/>
  <c r="I52" i="3" s="1"/>
  <c r="G51" i="3"/>
  <c r="H51" i="3" s="1"/>
  <c r="I51" i="3" s="1"/>
  <c r="G50" i="3"/>
  <c r="H50" i="3" s="1"/>
  <c r="I50" i="3" s="1"/>
  <c r="G49" i="3"/>
  <c r="H49" i="3" s="1"/>
  <c r="I49" i="3" s="1"/>
  <c r="G48" i="3"/>
  <c r="H48" i="3" s="1"/>
  <c r="I48" i="3" s="1"/>
  <c r="G47" i="3"/>
  <c r="H47" i="3" s="1"/>
  <c r="I47" i="3" s="1"/>
  <c r="G46" i="3"/>
  <c r="H46" i="3" s="1"/>
  <c r="I46" i="3" s="1"/>
  <c r="G45" i="3"/>
  <c r="H45" i="3" s="1"/>
  <c r="I45" i="3" s="1"/>
  <c r="G44" i="3"/>
  <c r="H44" i="3" s="1"/>
  <c r="I44" i="3" s="1"/>
  <c r="G43" i="3"/>
  <c r="H43" i="3" s="1"/>
  <c r="I43" i="3" s="1"/>
  <c r="G42" i="3"/>
  <c r="H42" i="3" s="1"/>
  <c r="I42" i="3" s="1"/>
  <c r="G41" i="3"/>
  <c r="H41" i="3" s="1"/>
  <c r="I41" i="3" s="1"/>
  <c r="G40" i="3"/>
  <c r="H40" i="3" s="1"/>
  <c r="I40" i="3" s="1"/>
  <c r="G39" i="3"/>
  <c r="H39" i="3" s="1"/>
  <c r="I39" i="3" s="1"/>
  <c r="G38" i="3"/>
  <c r="H38" i="3" s="1"/>
  <c r="I38" i="3" s="1"/>
  <c r="G37" i="3"/>
  <c r="H37" i="3" s="1"/>
  <c r="I37" i="3" s="1"/>
  <c r="G36" i="3"/>
  <c r="H36" i="3" s="1"/>
  <c r="I36" i="3" s="1"/>
  <c r="G35" i="3"/>
  <c r="H35" i="3" s="1"/>
  <c r="I35" i="3" s="1"/>
  <c r="G34" i="3"/>
  <c r="H34" i="3" s="1"/>
  <c r="I34" i="3" s="1"/>
  <c r="G33" i="3"/>
  <c r="H33" i="3" s="1"/>
  <c r="I33" i="3" s="1"/>
  <c r="G32" i="3"/>
  <c r="H32" i="3" s="1"/>
  <c r="I32" i="3" s="1"/>
  <c r="G31" i="3"/>
  <c r="H31" i="3" s="1"/>
  <c r="I31" i="3" s="1"/>
  <c r="G30" i="3"/>
  <c r="H30" i="3" s="1"/>
  <c r="I30" i="3" s="1"/>
  <c r="G29" i="3"/>
  <c r="H29" i="3" s="1"/>
  <c r="I29" i="3" s="1"/>
  <c r="H28" i="3"/>
  <c r="I28" i="3" s="1"/>
  <c r="G27" i="3"/>
  <c r="H27" i="3" s="1"/>
  <c r="I27" i="3" s="1"/>
  <c r="G26" i="3"/>
  <c r="H26" i="3" s="1"/>
  <c r="I26" i="3" s="1"/>
  <c r="E25" i="3"/>
  <c r="G25" i="3" s="1"/>
  <c r="H25" i="3" s="1"/>
  <c r="I25" i="3" s="1"/>
  <c r="G24" i="3"/>
  <c r="H24" i="3" s="1"/>
  <c r="I24" i="3" s="1"/>
  <c r="G23" i="3"/>
  <c r="H23" i="3" s="1"/>
  <c r="I23" i="3" s="1"/>
  <c r="G22" i="3"/>
  <c r="H22" i="3" s="1"/>
  <c r="I22" i="3" s="1"/>
  <c r="G21" i="3"/>
  <c r="H21" i="3" s="1"/>
  <c r="I21" i="3" s="1"/>
  <c r="G20" i="3"/>
  <c r="H20" i="3" s="1"/>
  <c r="I20" i="3" s="1"/>
  <c r="E19" i="3"/>
  <c r="G19" i="3" s="1"/>
  <c r="H19" i="3" s="1"/>
  <c r="I19" i="3" s="1"/>
  <c r="G18" i="3"/>
  <c r="H18" i="3" s="1"/>
  <c r="I18" i="3" s="1"/>
  <c r="G17" i="3"/>
  <c r="H17" i="3" s="1"/>
  <c r="I17" i="3" s="1"/>
  <c r="G16" i="3"/>
  <c r="H16" i="3" s="1"/>
  <c r="I16" i="3" s="1"/>
  <c r="G15" i="3"/>
  <c r="H15" i="3" s="1"/>
  <c r="I15" i="3" s="1"/>
  <c r="G14" i="3"/>
  <c r="H14" i="3" s="1"/>
  <c r="I14" i="3" s="1"/>
  <c r="G13" i="3"/>
  <c r="H13" i="3" s="1"/>
  <c r="I13" i="3" s="1"/>
  <c r="G12" i="3"/>
  <c r="H12" i="3" s="1"/>
  <c r="I12" i="3" s="1"/>
  <c r="G11" i="3"/>
  <c r="H11" i="3" s="1"/>
  <c r="I11" i="3" s="1"/>
  <c r="G10" i="3"/>
  <c r="H10" i="3" s="1"/>
  <c r="I10" i="3" s="1"/>
  <c r="I359" i="3" l="1"/>
  <c r="E61" i="1" l="1"/>
  <c r="F61" i="1" s="1"/>
  <c r="E111" i="1"/>
  <c r="F111" i="1" s="1"/>
  <c r="F148" i="1"/>
  <c r="F147" i="1"/>
  <c r="F146" i="1"/>
  <c r="F145" i="1"/>
  <c r="E126" i="1"/>
  <c r="F126" i="1" s="1"/>
  <c r="F3" i="1"/>
  <c r="F4" i="1"/>
  <c r="F5" i="1"/>
  <c r="F6" i="1"/>
  <c r="F7" i="1"/>
  <c r="F8" i="1"/>
  <c r="F9" i="1"/>
  <c r="F10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101" i="1"/>
  <c r="F102" i="1"/>
  <c r="F116" i="1"/>
  <c r="F124" i="1"/>
  <c r="F125" i="1"/>
  <c r="F131" i="1"/>
  <c r="F132" i="1"/>
  <c r="F133" i="1"/>
  <c r="F134" i="1"/>
  <c r="F135" i="1"/>
  <c r="F2" i="1"/>
  <c r="E144" i="1"/>
  <c r="F144" i="1" s="1"/>
  <c r="E143" i="1"/>
  <c r="F143" i="1" s="1"/>
  <c r="E142" i="1"/>
  <c r="F142" i="1" s="1"/>
  <c r="E141" i="1"/>
  <c r="F141" i="1" s="1"/>
  <c r="E119" i="1"/>
  <c r="F119" i="1" s="1"/>
  <c r="E118" i="1"/>
  <c r="F118" i="1" s="1"/>
  <c r="E112" i="1"/>
  <c r="F112" i="1" s="1"/>
  <c r="E113" i="1"/>
  <c r="F113" i="1" s="1"/>
  <c r="E122" i="1" l="1"/>
  <c r="F122" i="1" s="1"/>
  <c r="E121" i="1"/>
  <c r="F121" i="1" s="1"/>
  <c r="E120" i="1"/>
  <c r="F120" i="1" s="1"/>
  <c r="E62" i="1"/>
  <c r="F62" i="1" s="1"/>
  <c r="E63" i="1"/>
  <c r="F63" i="1" s="1"/>
  <c r="E110" i="1"/>
  <c r="F110" i="1" s="1"/>
  <c r="E109" i="1"/>
  <c r="F109" i="1" s="1"/>
  <c r="E108" i="1"/>
  <c r="F108" i="1" s="1"/>
  <c r="E107" i="1"/>
  <c r="F107" i="1" s="1"/>
  <c r="E105" i="1"/>
  <c r="F105" i="1" s="1"/>
  <c r="E104" i="1"/>
  <c r="F104" i="1" s="1"/>
  <c r="E106" i="1"/>
  <c r="F106" i="1" s="1"/>
  <c r="E103" i="1"/>
  <c r="F103" i="1" s="1"/>
  <c r="E100" i="1"/>
  <c r="F100" i="1" s="1"/>
  <c r="E64" i="1"/>
  <c r="F64" i="1" s="1"/>
  <c r="E65" i="1"/>
  <c r="F65" i="1" s="1"/>
  <c r="E123" i="1"/>
  <c r="F123" i="1" s="1"/>
  <c r="E11" i="1"/>
  <c r="F11" i="1" s="1"/>
  <c r="E138" i="1"/>
  <c r="F138" i="1" s="1"/>
  <c r="E137" i="1"/>
  <c r="F137" i="1" s="1"/>
  <c r="E140" i="1"/>
  <c r="F140" i="1" s="1"/>
  <c r="E139" i="1"/>
  <c r="F139" i="1" s="1"/>
  <c r="E136" i="1"/>
  <c r="F136" i="1" s="1"/>
  <c r="E130" i="1"/>
  <c r="F130" i="1" s="1"/>
  <c r="E129" i="1"/>
  <c r="F129" i="1" s="1"/>
  <c r="E128" i="1"/>
  <c r="F128" i="1" s="1"/>
  <c r="E127" i="1"/>
  <c r="F127" i="1" s="1"/>
  <c r="E117" i="1"/>
  <c r="F117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89" i="1"/>
  <c r="F89" i="1" s="1"/>
  <c r="E90" i="1"/>
  <c r="F90" i="1" s="1"/>
  <c r="E91" i="1"/>
  <c r="F91" i="1" s="1"/>
  <c r="E88" i="1"/>
  <c r="F88" i="1" s="1"/>
  <c r="E87" i="1"/>
  <c r="F87" i="1" s="1"/>
  <c r="E86" i="1"/>
  <c r="F86" i="1" s="1"/>
  <c r="E85" i="1"/>
  <c r="F85" i="1" s="1"/>
  <c r="E84" i="1"/>
  <c r="F84" i="1" s="1"/>
  <c r="E17" i="1"/>
  <c r="F17" i="1" s="1"/>
  <c r="E114" i="1"/>
  <c r="F114" i="1" s="1"/>
  <c r="E115" i="1"/>
  <c r="F115" i="1" s="1"/>
  <c r="E83" i="1"/>
  <c r="F83" i="1" s="1"/>
  <c r="E82" i="1"/>
  <c r="F82" i="1" s="1"/>
  <c r="E81" i="1"/>
  <c r="F81" i="1" s="1"/>
  <c r="E67" i="1"/>
  <c r="F67" i="1" s="1"/>
  <c r="E66" i="1"/>
  <c r="F66" i="1" s="1"/>
  <c r="E80" i="1"/>
  <c r="F80" i="1" s="1"/>
  <c r="E79" i="1"/>
  <c r="F79" i="1" s="1"/>
  <c r="E78" i="1"/>
  <c r="F78" i="1" s="1"/>
  <c r="E77" i="1"/>
  <c r="F77" i="1" s="1"/>
  <c r="E75" i="1"/>
  <c r="F75" i="1" s="1"/>
  <c r="E76" i="1"/>
  <c r="F76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F149" i="1" l="1"/>
</calcChain>
</file>

<file path=xl/sharedStrings.xml><?xml version="1.0" encoding="utf-8"?>
<sst xmlns="http://schemas.openxmlformats.org/spreadsheetml/2006/main" count="1501" uniqueCount="772">
  <si>
    <t>LP</t>
  </si>
  <si>
    <t>Opis</t>
  </si>
  <si>
    <t>ilość</t>
  </si>
  <si>
    <t>sklep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</si>
  <si>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</si>
  <si>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</si>
  <si>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</si>
  <si>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</si>
  <si>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</si>
  <si>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</si>
  <si>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</si>
  <si>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</si>
  <si>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</si>
  <si>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</si>
  <si>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</si>
  <si>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14.</t>
  </si>
  <si>
    <t>15.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</si>
  <si>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</si>
  <si>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</si>
  <si>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</si>
  <si>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</si>
  <si>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</si>
  <si>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</si>
  <si>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</si>
  <si>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</si>
  <si>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</si>
  <si>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</si>
  <si>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</si>
  <si>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</si>
  <si>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</si>
  <si>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</si>
  <si>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Talerze głębokie </t>
  </si>
  <si>
    <t>MMGastro</t>
  </si>
  <si>
    <t xml:space="preserve">Talerze płytkie </t>
  </si>
  <si>
    <t xml:space="preserve">Talerze deserowe </t>
  </si>
  <si>
    <t>Kubek z uchem ok 250ml</t>
  </si>
  <si>
    <t>Wazay</t>
  </si>
  <si>
    <t xml:space="preserve">Łyżki </t>
  </si>
  <si>
    <t xml:space="preserve">Widelce </t>
  </si>
  <si>
    <t xml:space="preserve">Noże </t>
  </si>
  <si>
    <t xml:space="preserve">Łyżeczki </t>
  </si>
  <si>
    <t xml:space="preserve">Serwis 365 </t>
  </si>
  <si>
    <t>Ikea</t>
  </si>
  <si>
    <t xml:space="preserve">Serwis kawowy filiżanki </t>
  </si>
  <si>
    <t xml:space="preserve">Kubek ikea 365+ 36cl </t>
  </si>
  <si>
    <t xml:space="preserve">Sokowirówka </t>
  </si>
  <si>
    <t xml:space="preserve">Pojemnik GN 1/6 gł. 15 cm ze stali nierdzewne +pokrywka </t>
  </si>
  <si>
    <t>Pojemnik GN 1/6 gł. 20 cm ze  stali nierdzewne +pokrywka</t>
  </si>
  <si>
    <t>Pojemnik GN 1/3 gł. 15 cm ze stali nierdzewnej +pokrywka</t>
  </si>
  <si>
    <t>Pojemnik GN 1/3 gł. 20 cm ze stali nierdzewnej +pokrywka</t>
  </si>
  <si>
    <t>Pojemnik GN 2/3 gł. 15 cm ze stali nierdzewnej +pokrywka</t>
  </si>
  <si>
    <t>Pojemnik GN 2/3 gł. 10 cm ze stali nierdzewnej +pokrywka</t>
  </si>
  <si>
    <t>Pojemnik GN 2/3 gł. 20 cm ze stali nierdzewnej +pokrywka</t>
  </si>
  <si>
    <t>Pojemnik GN 1/1 gł. 6,5 cm ze stali nierdzewnej +pokrywka</t>
  </si>
  <si>
    <t>Wanna okrągła</t>
  </si>
  <si>
    <t xml:space="preserve">Miska stalowa z zaokrąglonym dnem poj. 2,3 l </t>
  </si>
  <si>
    <t>Miska stalowa z zaokrąglonym dnem poj. 1,4 l</t>
  </si>
  <si>
    <t xml:space="preserve">Wiadro z pierścieniem 10 l + pokrywka </t>
  </si>
  <si>
    <t xml:space="preserve">Półmisek stalowy owalny duży </t>
  </si>
  <si>
    <t xml:space="preserve">Półmisek stalowy owalny średni </t>
  </si>
  <si>
    <t xml:space="preserve">Półmisek stalowy owalny mały </t>
  </si>
  <si>
    <t>Pojemnik GN 1/2 gł. 20cm z poliwęglanu +pokrywka</t>
  </si>
  <si>
    <t>Pojemnik GN 1/1 gł. 15 cm z poliwęglanu +pokrywka</t>
  </si>
  <si>
    <t>Pojemnik GN 1/4 gł. 20 cm z poliwęglanu +pokrywka</t>
  </si>
  <si>
    <t>Pojemnik GN 1/2 gł. 10 cm z poliwęglanu +pokrywka</t>
  </si>
  <si>
    <t xml:space="preserve">Garnek ze stali nierdzewnej wysoki poj. 98 l </t>
  </si>
  <si>
    <t>Garnek ze stali nierdzewnej średni poj. 63 l</t>
  </si>
  <si>
    <t>Garnek ze stali nierdzewnej niski poj. 8 l</t>
  </si>
  <si>
    <t>Dzbanek stalowy 1,5l</t>
  </si>
  <si>
    <t>Dzbanek stalowy 1l</t>
  </si>
  <si>
    <t>Kosz do zmywarki 500 x500x100</t>
  </si>
  <si>
    <t>Pojemnik na sztućce</t>
  </si>
  <si>
    <t>Wanna przecedzakowa śr. 360 mm</t>
  </si>
  <si>
    <t>Garnek wysoki 20 cm 6,3l z pokrywką</t>
  </si>
  <si>
    <t>Garnek średni 300 mm 12l z pokrywką</t>
  </si>
  <si>
    <t>Garnek średni 320 mm 17l z pokrywką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</si>
  <si>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</si>
  <si>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</si>
  <si>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</si>
  <si>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</si>
  <si>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</si>
  <si>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</si>
  <si>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</si>
  <si>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</si>
  <si>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</si>
  <si>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</si>
  <si>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</si>
  <si>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</si>
  <si>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</si>
  <si>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</si>
  <si>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</si>
  <si>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</si>
  <si>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</si>
  <si>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</si>
  <si>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</si>
  <si>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</si>
  <si>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</si>
  <si>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</si>
  <si>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</si>
  <si>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</si>
  <si>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</si>
  <si>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</si>
  <si>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</si>
  <si>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 xml:space="preserve">Maszyna jezdna do czyszczenia </t>
  </si>
  <si>
    <t xml:space="preserve">Odkurzacz piorący do dywanów </t>
  </si>
  <si>
    <t>Tablica korkowa 100x150- szara</t>
  </si>
  <si>
    <t>Tablica korkowa 60x90- szara</t>
  </si>
  <si>
    <t>Krzesełko Colores rozm. 2 - szare</t>
  </si>
  <si>
    <t xml:space="preserve">Stolik do sali SI </t>
  </si>
  <si>
    <t xml:space="preserve">Quadro regał do sali SI </t>
  </si>
  <si>
    <t xml:space="preserve">Krzesełko Colores rozm. 2 - szare do Sali SI </t>
  </si>
  <si>
    <t>Krzesełko Colores rozm. 1 - szare</t>
  </si>
  <si>
    <t>Krzesełko Colores rozm. 3 - szare</t>
  </si>
  <si>
    <t>Krzesło Tipi roz. 6 aluminium</t>
  </si>
  <si>
    <t>Stół Mila 180x80 rozm. 6, 8os</t>
  </si>
  <si>
    <t>Dywan szary w białe kropki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</si>
  <si>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</si>
  <si>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</si>
  <si>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</si>
  <si>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</si>
  <si>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</si>
  <si>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</si>
  <si>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</si>
  <si>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</si>
  <si>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</si>
  <si>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</si>
  <si>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</si>
  <si>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</si>
  <si>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</si>
  <si>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</si>
  <si>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</si>
  <si>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</si>
  <si>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76.</t>
  </si>
  <si>
    <t xml:space="preserve">Łóżeczko przedszkolne szare </t>
  </si>
  <si>
    <t xml:space="preserve">Wózek na łóżeczka </t>
  </si>
  <si>
    <t xml:space="preserve">Poduszki </t>
  </si>
  <si>
    <t xml:space="preserve">Bambino </t>
  </si>
  <si>
    <t xml:space="preserve">Serwis kawowy cukiernica </t>
  </si>
  <si>
    <t xml:space="preserve">Serwis kawowy mlecznik </t>
  </si>
  <si>
    <t>77.</t>
  </si>
  <si>
    <t>78.</t>
  </si>
  <si>
    <t>79.</t>
  </si>
  <si>
    <t>80.</t>
  </si>
  <si>
    <t>81.</t>
  </si>
  <si>
    <t>Kuchnia do zabawy 603.199.72</t>
  </si>
  <si>
    <t xml:space="preserve"> Łóżeczko dla lalek 400.863.51</t>
  </si>
  <si>
    <t>Fotel obrotowy (jajko) 104.071.36</t>
  </si>
  <si>
    <t>Stolik do zabawy 401.538.59</t>
  </si>
  <si>
    <t>Krzesła do zabawy 401.536.99</t>
  </si>
  <si>
    <t xml:space="preserve">Głośnik </t>
  </si>
  <si>
    <t>Taczka</t>
  </si>
  <si>
    <t>Szpadel</t>
  </si>
  <si>
    <t xml:space="preserve">Łopata </t>
  </si>
  <si>
    <t xml:space="preserve">Norzyce elektryczne do żywopłotu </t>
  </si>
  <si>
    <t xml:space="preserve">Parasol ogrodowy ok 3m </t>
  </si>
  <si>
    <t>Sejf</t>
  </si>
  <si>
    <t>82.</t>
  </si>
  <si>
    <t>83.</t>
  </si>
  <si>
    <t>84.</t>
  </si>
  <si>
    <t>85.</t>
  </si>
  <si>
    <t>86.</t>
  </si>
  <si>
    <t>87.</t>
  </si>
  <si>
    <t>88.</t>
  </si>
  <si>
    <t>89.</t>
  </si>
  <si>
    <t xml:space="preserve">Blat do sekretariatu </t>
  </si>
  <si>
    <t>TIPI stojak do krzeseł - aluminium - buk</t>
  </si>
  <si>
    <t xml:space="preserve">Maaterace gimnastyczne </t>
  </si>
  <si>
    <t>Niszczarka do dokumentów</t>
  </si>
  <si>
    <t xml:space="preserve">Kubek do mycia zebów </t>
  </si>
  <si>
    <t xml:space="preserve">Wózek do sprzatania na kólkach dla obsługi </t>
  </si>
  <si>
    <t xml:space="preserve">gofrownica  </t>
  </si>
  <si>
    <t>90.</t>
  </si>
  <si>
    <t>91.</t>
  </si>
  <si>
    <t>92.</t>
  </si>
  <si>
    <t>93.</t>
  </si>
  <si>
    <t>94.</t>
  </si>
  <si>
    <t>95.</t>
  </si>
  <si>
    <t>96.</t>
  </si>
  <si>
    <t xml:space="preserve">Karnisz </t>
  </si>
  <si>
    <t xml:space="preserve">Zasłony </t>
  </si>
  <si>
    <t>97.</t>
  </si>
  <si>
    <t>98.</t>
  </si>
  <si>
    <t xml:space="preserve">Montaż sprzętu multimedialnego </t>
  </si>
  <si>
    <t>Pokrywka GN 1/6</t>
  </si>
  <si>
    <t>Pokrywka GN 1/3</t>
  </si>
  <si>
    <t>Pokrywaka GN 2/3</t>
  </si>
  <si>
    <t>Pokrywaka GN 1/1</t>
  </si>
  <si>
    <t xml:space="preserve">Pokrywka do wiadra </t>
  </si>
  <si>
    <t>Pokrywka</t>
  </si>
  <si>
    <t>pokrywka</t>
  </si>
  <si>
    <t xml:space="preserve">pokrywka </t>
  </si>
  <si>
    <t xml:space="preserve">Dodatki do kuchni Zakupy </t>
  </si>
  <si>
    <t xml:space="preserve">Dodatki do kuchni Warzywa </t>
  </si>
  <si>
    <t xml:space="preserve">Dodatki do kuchni owoce </t>
  </si>
  <si>
    <t>Dodatki do kuchni Pizza</t>
  </si>
  <si>
    <t xml:space="preserve">Dodatki do kuchni Bułeczki </t>
  </si>
  <si>
    <t xml:space="preserve">Dodatki do kuchni Przybory </t>
  </si>
  <si>
    <t xml:space="preserve">Dodatki do kuchni Garnki </t>
  </si>
  <si>
    <t xml:space="preserve">Dodatki do kuchni Pieczenie </t>
  </si>
  <si>
    <t xml:space="preserve">Dodatki do kuchni Foremki </t>
  </si>
  <si>
    <t xml:space="preserve">Ikea </t>
  </si>
  <si>
    <t>https://mmgastro.pl/produkt/szczegoly/34825,filizanka-elegancka-ze-spodkiem-porcelanowa-bianco-fine-dine</t>
  </si>
  <si>
    <t>https://mmgastro.pl/produkt/szczegoly/34829,dzbanek-do-smietanki-porcelanowy-bianco-fine-dine</t>
  </si>
  <si>
    <t>https://mmgastro.pl/produkt/szczegoly/34830,cukiernica-z-pokrywka-porcelanowa-bianco-fine-dine</t>
  </si>
  <si>
    <t>https://mmgastro.pl/produkt/szczegoly/19408,patera-na-ciasto-tom-gast</t>
  </si>
  <si>
    <t xml:space="preserve">Patera </t>
  </si>
  <si>
    <t>Filizanki małe</t>
  </si>
  <si>
    <t>https://mmgastro.pl/produkt/szczegoly/34826,filizanka-elegancka-espresso-ze-spodkiem-porcelanowa-bianco-fine-dine</t>
  </si>
  <si>
    <t xml:space="preserve">Pojemnik do Sali duży </t>
  </si>
  <si>
    <t xml:space="preserve">Pojemnik do Sali średni </t>
  </si>
  <si>
    <t xml:space="preserve">Pojemnik do Sali małe </t>
  </si>
  <si>
    <t xml:space="preserve">czajniczek do herbaty </t>
  </si>
  <si>
    <t>https://mmgastro.pl/produkt/szczegoly/52933,widelczyk-do-ciasta-como-fine-dine</t>
  </si>
  <si>
    <t>Widelczyk Fine Dine</t>
  </si>
  <si>
    <t>łyżeczka Fine Dine</t>
  </si>
  <si>
    <t>łyżka  Fine Dine</t>
  </si>
  <si>
    <t>widelec Fine Dine</t>
  </si>
  <si>
    <t>nóz Fine Dine</t>
  </si>
  <si>
    <t>Szafka Kallax 4x4</t>
  </si>
  <si>
    <t xml:space="preserve">Regał Billy głęboki z drzwiami </t>
  </si>
  <si>
    <t xml:space="preserve">Regał Billy głęboki   </t>
  </si>
  <si>
    <t xml:space="preserve">Drzwi do Billy niskie </t>
  </si>
  <si>
    <t xml:space="preserve">Kosz do kallaxa </t>
  </si>
  <si>
    <t>ikea</t>
  </si>
  <si>
    <t>https://mmgastro.pl/produkt/szczegoly/53708,lyzeczka-do-kawy-como-fine-dine</t>
  </si>
  <si>
    <t>https://mmgastro.pl/produkt/szczegoly/52898,widelec-stolowy-como-fine-dine</t>
  </si>
  <si>
    <t>https://mmgastro.pl/produkt/szczegoly/52897,lyzka-stolowa-como-fine-dine</t>
  </si>
  <si>
    <t>https://mmgastro.pl/produkt/szczegoly/52896,noz-stolowy-como-fine-dine</t>
  </si>
  <si>
    <t>https://mmgastro.pl/produkt/szczegoly/50733,gofrownica-elektryczna-forgast-forgast</t>
  </si>
  <si>
    <t>Jeździk dla dzieci Cozy Coupe</t>
  </si>
  <si>
    <t>https://e-zabawkowo.pl/pl/c/CHODZIKI%2C-JEZDZIKI%2C-PCHACZE/73/1/default/1/f_producer_4/1</t>
  </si>
  <si>
    <t>e-zabawkowo</t>
  </si>
  <si>
    <t>https://www.mediaexpert.pl/agd-male/sprzatanie/odkurzacze-standardowe/odkurzacz-numatic-hvr160-henry?gclid=Cj0KCQjwteOaBhDuARIsADBqReiy5R1rWbz2iZ1o4P6pCRPhVaFQULC7R2CuzpeHDgZMXx-hFizZt74aAqLpEALw_wcB</t>
  </si>
  <si>
    <t xml:space="preserve">Media Expert </t>
  </si>
  <si>
    <t xml:space="preserve">jbl Flip 5 essential </t>
  </si>
  <si>
    <t xml:space="preserve">Drukarka mała </t>
  </si>
  <si>
    <t>Kamil G.</t>
  </si>
  <si>
    <t>Castorama</t>
  </si>
  <si>
    <t>https://www.castorama.pl/taczka-budowlana-sp3-spawana-cala-id-1021297.html</t>
  </si>
  <si>
    <t xml:space="preserve">Grabie do liści </t>
  </si>
  <si>
    <t xml:space="preserve">Grabie  </t>
  </si>
  <si>
    <t>Trzonek do grabii</t>
  </si>
  <si>
    <t>https://www.castorama.pl/trzonek-fiskars-quikfit-id-1051918.html</t>
  </si>
  <si>
    <t>https://www.castorama.pl/grabie-do-lisci-z-tworzywa-fiskars-quikfit-id-21921.html</t>
  </si>
  <si>
    <t>https://www.castorama.pl/grabie-uniwersalne-fiskars-quikfit-id-27024.html</t>
  </si>
  <si>
    <t>https://www.castorama.pl/szpadel-fiskars-solid-prosty-id-1051350.html</t>
  </si>
  <si>
    <t>https://www.castorama.pl/lopata-piaskowa-fiskars-solid-id-1051348.html</t>
  </si>
  <si>
    <t>https://www.castorama.pl/szufla-do-odsniezania-fiskars-aluminiowa-id-1088028.html</t>
  </si>
  <si>
    <t xml:space="preserve">Szufla do śniegu </t>
  </si>
  <si>
    <t>https://www.kaercher.com/pl/home-garden/narzedzia-ogrodowe/akumulatorowe-nozyce-do-zywoplotu/hge-18-50-battery-set-14442410.html</t>
  </si>
  <si>
    <t xml:space="preserve">Kaercher </t>
  </si>
  <si>
    <t>https://www.kaercher.com/pl/home-garden/odkurzacze-piorace-i-kominkowe/odkurzacze-piorace/se-5-100-10812000.html</t>
  </si>
  <si>
    <t>Karecher</t>
  </si>
  <si>
    <t xml:space="preserve">Kij teleskopowy </t>
  </si>
  <si>
    <t xml:space="preserve">Myjka do okien profesjonalna  </t>
  </si>
  <si>
    <t>https://www.kaercher.com/pl/akcesoria/zestaw-lanc-teleskopowych-do-myjki-do-okien-wv-i-pada-do-okien-kv-4-26331440.html</t>
  </si>
  <si>
    <t>https://www.kaercher.com/pl/professional/myjki-do-okien/wvp-10-adv-16335600.html</t>
  </si>
  <si>
    <t>https://www.kaercher.com/pl/professional/czyszczenie-reczne/wozki-i-wiadra/wozki-jedno-lub-dwuwiadrowe/wozek-z-dwoma-wiadrami-prasa-raczka-50l-69992090.html</t>
  </si>
  <si>
    <t>https://www.kaercher.com/pl/professional/czyszczenie-reczne/czyszczenie-podlog/mopowanie-na-mokro/mop-system-eco-59990240.html</t>
  </si>
  <si>
    <t>https://www.kaercher.com/pl/professional/czyszczenie-reczne/czyszczenie-podlog/mopowanie-na-mokro/niebieski-petelkowy-mop-z-mikrofibry-eco-69991430.html</t>
  </si>
  <si>
    <t xml:space="preserve">Mop KIJ </t>
  </si>
  <si>
    <t xml:space="preserve">Mop szmatka </t>
  </si>
  <si>
    <t>https://www.konsmetal24.pl/sejf-ognioodporny-frs-49-e-klasa-s2-i-ppoz-60p-p3689?cd=1416178493&amp;ad=54570034286&amp;kd=&amp;gclid=Cj0KCQjwteOaBhDuARIsADBqRehVNl-rxtGxRHrEJ26Qv765w0SEJZjSq_E9oxAAXQfa42iw2U-0i1waAjZ5EALw_wcB</t>
  </si>
  <si>
    <t>Konsmetal</t>
  </si>
  <si>
    <t>https://litexgarden.pl/produkt/parasol-ogrodowy-barbados-3-m-poliester-szary/</t>
  </si>
  <si>
    <t xml:space="preserve">Liex Garden </t>
  </si>
  <si>
    <t xml:space="preserve">Wózek magazynowy transportowy </t>
  </si>
  <si>
    <t xml:space="preserve">Wózek magazynowy platformowy  </t>
  </si>
  <si>
    <t xml:space="preserve">Wideshop </t>
  </si>
  <si>
    <t>https://allegro.pl/oferta/wozek-transportowy-magazynowy-dwukolowy-200-kg-7855796591?fromVariant=7699681984</t>
  </si>
  <si>
    <t>https://allegro.pl/oferta/wozek-transportowy-magazynowy-platformowy-150-kg-7699681984?fromVariant=7855796591</t>
  </si>
  <si>
    <t xml:space="preserve">Wkłady do szuflad 40cm </t>
  </si>
  <si>
    <t xml:space="preserve">Wkłady do szuflad 60cm </t>
  </si>
  <si>
    <t>https://www.ikea.com/pl/pl/p/uppdatera-tacka-pojemnik-na-sztucce-bialy-10460020/</t>
  </si>
  <si>
    <t>https://www.ikea.com/pl/pl/p/uppdatera-taca-na-sztucce-taca-na-przybory-bialy-s09500791/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</si>
  <si>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</si>
  <si>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</si>
  <si>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</si>
  <si>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</si>
  <si>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</si>
  <si>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</si>
  <si>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</si>
  <si>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</si>
  <si>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</si>
  <si>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</si>
  <si>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</si>
  <si>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</si>
  <si>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</si>
  <si>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</si>
  <si>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</si>
  <si>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</si>
  <si>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</si>
  <si>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telewizor /ekran 55'</t>
  </si>
  <si>
    <t>https://www.mediaexpert.pl/telewizory-i-rtv/telewizory/telewizor-samsung-led-qe55q67a-qled-uhd-hdr10-tv-2021</t>
  </si>
  <si>
    <t>https://www.mediaexpert.pl/telewizory-i-rtv/uchwyty-do-tv/uchwyty/uchwyt-obrotowy-wm6452-one-for-all3265</t>
  </si>
  <si>
    <t>116.</t>
  </si>
  <si>
    <t xml:space="preserve">Uchwyt do ekranu </t>
  </si>
  <si>
    <t>sklep-karnisze.net</t>
  </si>
  <si>
    <t xml:space="preserve">Ikea dostawa i montaz </t>
  </si>
  <si>
    <t xml:space="preserve">MMGastro dostawa i montaż </t>
  </si>
  <si>
    <t xml:space="preserve">Pozostałe koszty dostaw </t>
  </si>
  <si>
    <t>Inne</t>
  </si>
  <si>
    <t>Cena jednost.</t>
  </si>
  <si>
    <t>suma netto</t>
  </si>
  <si>
    <t xml:space="preserve">Drukarka duża Konica Minolta </t>
  </si>
  <si>
    <t>Kosiarka do trawy Husqvarna</t>
  </si>
  <si>
    <t xml:space="preserve">Kosze </t>
  </si>
  <si>
    <t>Patelnia alu teflon do naleśników 260MM</t>
  </si>
  <si>
    <t>Patelnia alu teflon 320MM</t>
  </si>
  <si>
    <t>Odkurzacz Henry</t>
  </si>
  <si>
    <t>Monitor interaktywny insGraf DIGITAL 65</t>
  </si>
  <si>
    <t>Uchwyt ścienny do monitorów insGraf DIGITAL</t>
  </si>
  <si>
    <t xml:space="preserve">Stolik kawowy </t>
  </si>
  <si>
    <t xml:space="preserve">Fotel </t>
  </si>
  <si>
    <t>https://sklep.lasogrod.pl/kosiarka-spalinowa-lc-151s-husqvarna</t>
  </si>
  <si>
    <t>12.</t>
  </si>
  <si>
    <t>13.</t>
  </si>
  <si>
    <t>16.</t>
  </si>
  <si>
    <t>17.</t>
  </si>
  <si>
    <t>75.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</si>
  <si>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</si>
  <si>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</si>
  <si>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</si>
  <si>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</si>
  <si>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</si>
  <si>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</si>
  <si>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</si>
  <si>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</si>
  <si>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</si>
  <si>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</si>
  <si>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</si>
  <si>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</si>
  <si>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</si>
  <si>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</si>
  <si>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</si>
  <si>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</si>
  <si>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</si>
  <si>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</si>
  <si>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</si>
  <si>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</si>
  <si>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</si>
  <si>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</si>
  <si>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</si>
  <si>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</si>
  <si>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</si>
  <si>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</si>
  <si>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</si>
  <si>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145.</t>
  </si>
  <si>
    <t xml:space="preserve">Pojemnik GN 1/6 gł. 15 cm ze stali nierdzewne </t>
  </si>
  <si>
    <t xml:space="preserve">Pojemnik GN 1/6 gł. 20 cm ze  stali nierdzewne </t>
  </si>
  <si>
    <t xml:space="preserve">Pojemnik GN 1/3 gł. 15 cm ze stali nierdzewnej </t>
  </si>
  <si>
    <t xml:space="preserve">Pojemnik GN 1/3 gł. 20 cm ze stali nierdzewnej </t>
  </si>
  <si>
    <t xml:space="preserve">Pojemnik GN 2/3 gł. 15 cm ze stali nierdzewnej </t>
  </si>
  <si>
    <t xml:space="preserve">Pojemnik GN 2/3 gł. 10 cm ze stali nierdzewnej </t>
  </si>
  <si>
    <t xml:space="preserve">Pojemnik GN 2/3 gł. 20 cm ze stali nierdzewnej </t>
  </si>
  <si>
    <t>Allegro</t>
  </si>
  <si>
    <t xml:space="preserve">Szatnia porządkuś szkolna </t>
  </si>
  <si>
    <t xml:space="preserve">Drzwi do szatni porządkuś </t>
  </si>
  <si>
    <t>Stół Mila 180x80 rozm. 6, 8os BIAŁY !!!</t>
  </si>
  <si>
    <t>144.</t>
  </si>
  <si>
    <t>146.</t>
  </si>
  <si>
    <t>BILLY / OXBERG
Regał para drzw panelowych/szklan,
biały160x30x202 cm</t>
  </si>
  <si>
    <t>BILLY / OXBERG
Regał z drzwiami,
biały80x30x106 cm</t>
  </si>
  <si>
    <t>BILLY
Regał z drzwiami,
biały80x30x202 cm</t>
  </si>
  <si>
    <t>LIATORP
Kombinacja z drzwiami,
biały276x214cm</t>
  </si>
  <si>
    <t>SKRUVSTA
Krzesło obrotowe,
Vissle szary</t>
  </si>
  <si>
    <t>LANEBERG</t>
  </si>
  <si>
    <t>KÄTTIL
Krzesło, biały/Knisa
jasnoszary</t>
  </si>
  <si>
    <t>HEMNES
Biurko, biała bejca155x65cm</t>
  </si>
  <si>
    <t>ALEX
Komoda,
biały36x70 cm</t>
  </si>
  <si>
    <t>EKET sza 2drz/2 pół</t>
  </si>
  <si>
    <t>EKET sza drz/2pół</t>
  </si>
  <si>
    <t>KALLAX</t>
  </si>
  <si>
    <t>Fotel</t>
  </si>
  <si>
    <t xml:space="preserve">LAGKAPTEN /
ALEX Biurko </t>
  </si>
  <si>
    <t>BILLY NNN regał</t>
  </si>
  <si>
    <t xml:space="preserve">OXBERG drzwi niskie </t>
  </si>
  <si>
    <t xml:space="preserve">EKET szafka szara </t>
  </si>
  <si>
    <t xml:space="preserve">BILLY / OXBERG szafa </t>
  </si>
  <si>
    <t xml:space="preserve">PAX szafa </t>
  </si>
  <si>
    <t xml:space="preserve">KOMPLEMENT Półka </t>
  </si>
  <si>
    <t xml:space="preserve">HASVIK drzwi </t>
  </si>
  <si>
    <t xml:space="preserve">KOMPLEMENT amortyzator drzwi 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</si>
  <si>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</si>
  <si>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</si>
  <si>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</si>
  <si>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</si>
  <si>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</si>
  <si>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</si>
  <si>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</si>
  <si>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</si>
  <si>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</si>
  <si>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</si>
  <si>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</si>
  <si>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</si>
  <si>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</si>
  <si>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</si>
  <si>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</si>
  <si>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</si>
  <si>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</si>
  <si>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</si>
  <si>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Biurko narożne Vigo lewe, biały</t>
  </si>
  <si>
    <t>Basen podświetlany zmiennymi kolorami, wys. 60 cm</t>
  </si>
  <si>
    <t>Blat Quadro biały kwadratowy, białe obrzeże</t>
  </si>
  <si>
    <t>Blat Quadro biały prostokątny, białe obrzeże</t>
  </si>
  <si>
    <t>Drabinka gimnastyczna pojedyncza wys. 256 cm</t>
  </si>
  <si>
    <t>Drabinka sznurkowa</t>
  </si>
  <si>
    <t>Drzwiczki czerwone do szatni Porządkuś szkolnej</t>
  </si>
  <si>
    <t>Drzwiczki zielone do szatni Porządkuś szkolnej</t>
  </si>
  <si>
    <t>Drzwiczki niebieskie do szatni Porządkuś szkolnej</t>
  </si>
  <si>
    <t>Drzwiczki żółte do szatni Porządkuś szkolnej</t>
  </si>
  <si>
    <t>Drzwiczki pomarańczowe do szatni Porządkuś szkolnej</t>
  </si>
  <si>
    <t>Dywan Góry 2 x 3 m</t>
  </si>
  <si>
    <t>Dywan jednokolorowy - szary 3 x 4 m</t>
  </si>
  <si>
    <t>Dywan turkusowy w kolorowe kropki, 2 x 3 m</t>
  </si>
  <si>
    <t>Fotel obrotowy HiT R czarny</t>
  </si>
  <si>
    <t>Gruszka mała szara - MED.</t>
  </si>
  <si>
    <t>Gruszka mała żółta - MED.</t>
  </si>
  <si>
    <t>Kabina do terapii zaburzeń SI - MED.</t>
  </si>
  <si>
    <t>Huśtawka - wałek</t>
  </si>
  <si>
    <t>Huśtawka gniazdo SI - MED</t>
  </si>
  <si>
    <t>Hamak kropla SI - MED</t>
  </si>
  <si>
    <t>Krętlik</t>
  </si>
  <si>
    <t>Kładka do balansowania</t>
  </si>
  <si>
    <t>Kamienie sensoryczne - 4 szt.</t>
  </si>
  <si>
    <t>Kozetka 2-częściowa</t>
  </si>
  <si>
    <t>Krzesełko Bambino 2 białe</t>
  </si>
  <si>
    <t>Krzesło konferencyjne ISO Black czarno - popielato - czarne</t>
  </si>
  <si>
    <t>Kurtyna światłowodowa 2 m, 100 wiązek</t>
  </si>
  <si>
    <t>Lada prosta prawa - biała</t>
  </si>
  <si>
    <t>Lada prosta lewa - biała</t>
  </si>
  <si>
    <t>Lina wspinaczkowa SI - MED</t>
  </si>
  <si>
    <t>Lina przedłużająca</t>
  </si>
  <si>
    <t>Ławka korytarzowa bez oparcia 1200x320x445 - aluminium - biały</t>
  </si>
  <si>
    <t>Ławka korytarzowa bez oparcia 1600x320x445 - aluminium - biały</t>
  </si>
  <si>
    <t>Maglownica do terapii zaburzeń SI - MED.</t>
  </si>
  <si>
    <t>Materac - siedzisko szare</t>
  </si>
  <si>
    <t>Nadstawka do lad recepcyjnych - biała</t>
  </si>
  <si>
    <t>Narożna lada recepcyjna biała</t>
  </si>
  <si>
    <t>Nadstawka narożnej lady recepcyjnej biała</t>
  </si>
  <si>
    <t>Materac lekki wym. 100 x 100 cm niebieski - MED</t>
  </si>
  <si>
    <t>Nogi z reg. do blatów Quadro - aluminium, 4 szt.</t>
  </si>
  <si>
    <t>Nogi z reg. do blatów Quadro - białe, 4 szt.</t>
  </si>
  <si>
    <t>Pełzak</t>
  </si>
  <si>
    <t>Podwieszka trapezan SI - MED</t>
  </si>
  <si>
    <t>Piłka terapeutyczna</t>
  </si>
  <si>
    <t>Piłka 30 cm - żółta</t>
  </si>
  <si>
    <t>Pojemnik płytki - pomarańczowy</t>
  </si>
  <si>
    <t>Pojemnik płytki - limonka</t>
  </si>
  <si>
    <t>Pojemnik płytki - żółty</t>
  </si>
  <si>
    <t>Pojemnik płytki 1 biały</t>
  </si>
  <si>
    <t>Pojemnik płytki 1 błękitny</t>
  </si>
  <si>
    <t>Pojemnik płytki 1 czarny</t>
  </si>
  <si>
    <t>Pojemnik płytki 1 jasnoszary</t>
  </si>
  <si>
    <t>Quadro - drzwiczki małe 90 - białe</t>
  </si>
  <si>
    <t>Quadro - drzwiczki małe 90 - błękitne</t>
  </si>
  <si>
    <t>Quadro - drzwiczki małe 90 - limonkowe</t>
  </si>
  <si>
    <t>Quadro - drzwiczki małe 90 - pomarańczowe</t>
  </si>
  <si>
    <t>Quadro - drzwiczki małe 90 - szare</t>
  </si>
  <si>
    <t>Quadro - drzwiczki małe 90 mocowane do korpusu, cichy domyk - białe</t>
  </si>
  <si>
    <t>Quadro - drzwiczki średnie 90 - białe</t>
  </si>
  <si>
    <t>Quadro - drzwiczki średnie z zamkiem 90, do szafek bez przegrody, 1 para - szare</t>
  </si>
  <si>
    <t>Quadro - regał M z przegrodą i półką, biały</t>
  </si>
  <si>
    <t>Quadro - regał XL z 3 przegrodami i 3 półkami - biały</t>
  </si>
  <si>
    <t>Quadro - regał XL z przegrodą i 3 półkami, biały</t>
  </si>
  <si>
    <t>Quadro - skrzynia mała - błękitna</t>
  </si>
  <si>
    <t>Quadro - skrzynia mała - pomarańczowa</t>
  </si>
  <si>
    <t>Quadro - skrzynia mała - limonkowa</t>
  </si>
  <si>
    <t>Quadro - skrzynia mała - żółta</t>
  </si>
  <si>
    <t>Quadro - szafka asymetryczna L, biała</t>
  </si>
  <si>
    <t>Quadro - szafka M z 1 półką na cokole, biała</t>
  </si>
  <si>
    <t>Quadro - szafka M+ na plastikowe pojemniki - z 2 przegrodami, biała</t>
  </si>
  <si>
    <t>Quadro - szafka na dużą skrzynię, biała</t>
  </si>
  <si>
    <t>Quadro - szafka XL na 2 szerokie szuflady, biała</t>
  </si>
  <si>
    <t>Quadro - szafka-domek, szara, w białej skrzyni</t>
  </si>
  <si>
    <t>Quadro - szuflada szeroka - biała</t>
  </si>
  <si>
    <t>Quadro - szuflada szeroka - pomarańczowa</t>
  </si>
  <si>
    <t>Quadro - szuflada szeroka - limonkowa</t>
  </si>
  <si>
    <t>Quadro - szuflada szeroka - błękitna</t>
  </si>
  <si>
    <t>Quadro - szuflada szeroka - żółta</t>
  </si>
  <si>
    <t>Quadro - szuflada wąska - biała</t>
  </si>
  <si>
    <t>Quadro - szuflada wąska - szara</t>
  </si>
  <si>
    <t>Quadro - szuflada wąska środkowa - biała</t>
  </si>
  <si>
    <t>Quadro- drzwiczki małe 90 - żółte</t>
  </si>
  <si>
    <t>Siatka do wspinaczki - potrójna</t>
  </si>
  <si>
    <t>Rehabilitacyjny bączek</t>
  </si>
  <si>
    <t>Stołek rehabilitacyjny</t>
  </si>
  <si>
    <t>Stół Mila 120x80 rozm. 6, 6os., stelaż aluminium, blat biały, obrzeże ABS, narożniki proste</t>
  </si>
  <si>
    <t>Stół Mila 180x80 rozm. 1, 8os., stelaż aluminium, blat biały, obrzeże ABS, narożniki proste</t>
  </si>
  <si>
    <t>Szafa lekarska dzielona</t>
  </si>
  <si>
    <t>Szafa na pościel z przesuwanymi białymi drzwiami - klon</t>
  </si>
  <si>
    <t>Szatnia Porządkuś szkolna - prosta 5 - biały</t>
  </si>
  <si>
    <t>Tablica biała suchościeralna magnetyczna lakierowana</t>
  </si>
  <si>
    <t>Tunel Zygzak</t>
  </si>
  <si>
    <t>Trampolina z poręczą</t>
  </si>
  <si>
    <t>Zestaw 2 materacy do kabiny SI - MED</t>
  </si>
  <si>
    <t>Wisząca piłka do terapii odruchów</t>
  </si>
  <si>
    <t>Wiosła</t>
  </si>
  <si>
    <t>Walec z otworem</t>
  </si>
  <si>
    <t>Obieraczka do ziemniaków</t>
  </si>
  <si>
    <t>Basen E 2820 1200/700/400</t>
  </si>
  <si>
    <t>Bateria stojąca ze spryskiwaczem AG-1/05FE</t>
  </si>
  <si>
    <t>Stół z otworem na odpadki E 2510 1300/700</t>
  </si>
  <si>
    <t>Kosz 75 l KO-75</t>
  </si>
  <si>
    <t>Waga magazynowa do 60 kg</t>
  </si>
  <si>
    <t>Regał E 3210 800/700/1800</t>
  </si>
  <si>
    <t>Stół ze zlewem (P) E 2040 1500/700</t>
  </si>
  <si>
    <t>Naświetlacz szufladowy ProfiChef 30</t>
  </si>
  <si>
    <t>Szafa chłodnicza 360 l lakierowana</t>
  </si>
  <si>
    <t>Kran mieszający łokciowy z wyciąganym prysznicem</t>
  </si>
  <si>
    <t>Regał E 3220 1500/600/1800</t>
  </si>
  <si>
    <t>Regał E 3220 1100/600/1800</t>
  </si>
  <si>
    <t>Szafa chłodnicza w obudowie malowanej na biało 400 L</t>
  </si>
  <si>
    <t>Szafa mroźnicza w obudowie malowanej na biało 400 l</t>
  </si>
  <si>
    <t>Umywalka E2650 500/500/500</t>
  </si>
  <si>
    <t>Stół ze zlewem (P) E 2040 1100/700</t>
  </si>
  <si>
    <t>Stół roboczy blok szuflad (L) E 1165 1400/700</t>
  </si>
  <si>
    <t>Stół roboczy blok szuflad (P) E 1165 1400/700</t>
  </si>
  <si>
    <t>Basen E 2810 900/700/400</t>
  </si>
  <si>
    <t>Regał E 3240 800/700/1800</t>
  </si>
  <si>
    <t>Półka wisząca przest. podwójna E 5060 1200/ 300/700</t>
  </si>
  <si>
    <t>Kloc z polietylenu na podstawie stalowej</t>
  </si>
  <si>
    <t>Półka wisząca przest. podwójna E 5060 600/300/700</t>
  </si>
  <si>
    <t>Patelnia elektryczna PE 1</t>
  </si>
  <si>
    <t>Stół roboczy E 1040 400/700</t>
  </si>
  <si>
    <t>Trzon gazowy 4-palnikowy z półką TGMP 4720. III</t>
  </si>
  <si>
    <t>Kocioł warzelny elektryczny BEK-200</t>
  </si>
  <si>
    <t>Piec k-p elektryczny ProfiChef Delta 11 GN 1/1</t>
  </si>
  <si>
    <t>Podstawa pod piec ProfiChef PCA1/PCD1/PCO1</t>
  </si>
  <si>
    <t>Taboret gazowy z bl. nierdz.TG-1</t>
  </si>
  <si>
    <t>Szatkownica do warzyw z dużym otworem i 5tarczami</t>
  </si>
  <si>
    <t>Wilk do mięsa 220 kg/h</t>
  </si>
  <si>
    <t>Krajalnica, d 220 mm - z nożem teflonowanym</t>
  </si>
  <si>
    <t>Mikser spiralny 7 l HTF 7</t>
  </si>
  <si>
    <t>Mikser ręczny Hendi 500</t>
  </si>
  <si>
    <t>Waga kalkulacyjna z legalizacją - z wysięgnikiem</t>
  </si>
  <si>
    <t>Stół roboczy b/półki E1031 1800/700/850 mm</t>
  </si>
  <si>
    <t>Szafa chłodnicza 140l lakierowana</t>
  </si>
  <si>
    <t>Stół roboczy E1030 900/700</t>
  </si>
  <si>
    <t>Bemar elektryczny jezdny 3-komorowy BE 3 JS</t>
  </si>
  <si>
    <t>Wózek 3-półkowy</t>
  </si>
  <si>
    <t>Stół ze zlewem (L) E 2030 1400/700</t>
  </si>
  <si>
    <t>Zmywarka kapturowa 11,1 kW doz.pł. myj. + pompa płucząca</t>
  </si>
  <si>
    <t>Stół roboczy E 1040 800/700</t>
  </si>
  <si>
    <t>Szafa przelotowa/drzwi suwane E 3090 1400/700 /2000</t>
  </si>
  <si>
    <t>Basen E 2810 600/600/400</t>
  </si>
  <si>
    <t>Stół ze zlewem (L) E 2040 1300/700</t>
  </si>
  <si>
    <t>Lodówka na próbki do żywności</t>
  </si>
  <si>
    <t>Stół roboczy E 1040 1500/700</t>
  </si>
  <si>
    <t>Szafa przelotowa/drzwi suwane E 3090 1400/700/2000</t>
  </si>
  <si>
    <t>Szafka porządkowa z umywalką E3001 500/500/2000</t>
  </si>
  <si>
    <t>Szafa mroźnicza 360 l lakierowana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</si>
  <si>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</si>
  <si>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</si>
  <si>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</si>
  <si>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</si>
  <si>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</si>
  <si>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</si>
  <si>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</si>
  <si>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</si>
  <si>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</si>
  <si>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</si>
  <si>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</si>
  <si>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</si>
  <si>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</si>
  <si>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</si>
  <si>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</si>
  <si>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</si>
  <si>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</si>
  <si>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</si>
  <si>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</si>
  <si>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</si>
  <si>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</si>
  <si>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</si>
  <si>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</si>
  <si>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</si>
  <si>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</si>
  <si>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</si>
  <si>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</si>
  <si>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</si>
  <si>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</si>
  <si>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</si>
  <si>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</si>
  <si>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</si>
  <si>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</si>
  <si>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</si>
  <si>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</si>
  <si>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</si>
  <si>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</si>
  <si>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</si>
  <si>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</si>
  <si>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</si>
  <si>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</si>
  <si>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</si>
  <si>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</si>
  <si>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</si>
  <si>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</si>
  <si>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</si>
  <si>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</si>
  <si>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</si>
  <si>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</si>
  <si>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</si>
  <si>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</si>
  <si>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</si>
  <si>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</si>
  <si>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</si>
  <si>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</si>
  <si>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</si>
  <si>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</si>
  <si>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</si>
  <si>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</si>
  <si>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</si>
  <si>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</si>
  <si>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</si>
  <si>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</si>
  <si>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</si>
  <si>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</si>
  <si>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</si>
  <si>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</si>
  <si>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</si>
  <si>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</si>
  <si>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</si>
  <si>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</si>
  <si>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</si>
  <si>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</si>
  <si>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</si>
  <si>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</si>
  <si>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</si>
  <si>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</si>
  <si>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</si>
  <si>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</si>
  <si>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</si>
  <si>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</si>
  <si>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</si>
  <si>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</si>
  <si>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</si>
  <si>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</si>
  <si>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</si>
  <si>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</si>
  <si>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</si>
  <si>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</si>
  <si>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</si>
  <si>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</si>
  <si>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</si>
  <si>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</si>
  <si>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</si>
  <si>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</si>
  <si>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</si>
  <si>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</si>
  <si>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</si>
  <si>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</si>
  <si>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</si>
  <si>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</si>
  <si>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</si>
  <si>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</si>
  <si>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</si>
  <si>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</si>
  <si>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</si>
  <si>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</si>
  <si>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</si>
  <si>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</si>
  <si>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</si>
  <si>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</si>
  <si>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</si>
  <si>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</si>
  <si>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</si>
  <si>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</si>
  <si>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</si>
  <si>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</si>
  <si>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</si>
  <si>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</si>
  <si>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</si>
  <si>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</si>
  <si>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</si>
  <si>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</si>
  <si>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</si>
  <si>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</si>
  <si>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</si>
  <si>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</si>
  <si>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</si>
  <si>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</si>
  <si>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</si>
  <si>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</si>
  <si>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</si>
  <si>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</si>
  <si>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</si>
  <si>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</si>
  <si>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</si>
  <si>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</si>
  <si>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</si>
  <si>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</si>
  <si>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</si>
  <si>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</si>
  <si>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</si>
  <si>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</si>
  <si>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</si>
  <si>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</si>
  <si>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</si>
  <si>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</si>
  <si>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</si>
  <si>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</si>
  <si>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</si>
  <si>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</si>
  <si>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</si>
  <si>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</si>
  <si>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</si>
  <si>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</si>
  <si>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</si>
  <si>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</si>
  <si>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</si>
  <si>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</si>
  <si>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</si>
  <si>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</si>
  <si>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</si>
  <si>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</si>
  <si>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</si>
  <si>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</si>
  <si>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</si>
  <si>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</si>
  <si>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</si>
  <si>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</si>
  <si>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</si>
  <si>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</si>
  <si>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</si>
  <si>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</si>
  <si>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</si>
  <si>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</si>
  <si>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</si>
  <si>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</si>
  <si>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</si>
  <si>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</si>
  <si>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</si>
  <si>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</si>
  <si>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</si>
  <si>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</si>
  <si>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</si>
  <si>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</si>
  <si>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Telefony: Slican XL-2023ID</t>
  </si>
  <si>
    <t>Monitory domofonowe: STACJA WEWNĘTRZNA GREON IS4 POE, 7" TFT LCD,</t>
  </si>
  <si>
    <t>Pojemnik GN 1/1 gł. 6,5 cm ze stali nierdzewnej</t>
  </si>
  <si>
    <t xml:space="preserve">Drabina </t>
  </si>
  <si>
    <t xml:space="preserve">Gablota na klucze 140szt </t>
  </si>
  <si>
    <t xml:space="preserve">Sztalugi </t>
  </si>
  <si>
    <t xml:space="preserve">Rolety  </t>
  </si>
  <si>
    <t xml:space="preserve">Urna </t>
  </si>
  <si>
    <t>Misa ze stali nierdzewnej 6,9 l KitchenAid</t>
  </si>
  <si>
    <t>Kosiarka spalinowa LC253s Husqvarna</t>
  </si>
  <si>
    <t>Robot kuchenny KitchenAid Artisan 5KSM7580XECA 500W 6,9l</t>
  </si>
  <si>
    <t xml:space="preserve">Imadło obrotowe 125 mm Schmith SIMO-125 </t>
  </si>
  <si>
    <t xml:space="preserve">Stół warsztatowy Neo 11-716  </t>
  </si>
  <si>
    <t xml:space="preserve">Szafka warsztatowa wysoka Yato YT-08931  </t>
  </si>
  <si>
    <t>Odkurzacz warsztatowy 1000W VC2512L Makita</t>
  </si>
  <si>
    <t xml:space="preserve">młotowiertarka Makita DHR 171 Z    </t>
  </si>
  <si>
    <t>SGTecgnologies</t>
  </si>
  <si>
    <t>TechDar</t>
  </si>
  <si>
    <t>Narzędzia.pl</t>
  </si>
  <si>
    <t>eurortvagd</t>
  </si>
  <si>
    <t xml:space="preserve">Kulina </t>
  </si>
  <si>
    <t>Dast</t>
  </si>
  <si>
    <t>Rembud</t>
  </si>
  <si>
    <t>Verdeco</t>
  </si>
  <si>
    <t>cena jed. +VAT</t>
  </si>
  <si>
    <t>cena jdnostkowa</t>
  </si>
  <si>
    <t>Wartość brutto</t>
  </si>
  <si>
    <t xml:space="preserve">Nożyce elektryczne do żywopłotu </t>
  </si>
  <si>
    <t>Piec k-p elektryczny ProfiChef Delta 7 GN 1/1</t>
  </si>
  <si>
    <t xml:space="preserve">Razem </t>
  </si>
  <si>
    <t>Gofrownica  Forgast  FG09703</t>
  </si>
  <si>
    <t>Waza</t>
  </si>
  <si>
    <t>Załącznik nr 1 do Zarządzenia Prezydenta Miasta Pruszkowa nr  253/2023 z dnia 19.09.2023 r.
Zestawienie mebli i urządzeń w Przedszkolu  Miejskim nr 8 przy ul. Mostowej 2  w Pruszkowie</t>
  </si>
  <si>
    <t xml:space="preserve">Dostawa i montaż mebli </t>
  </si>
  <si>
    <t>Załącznik do Zarządzenia Prezydenta Miasta Pruszkowa nr 40/2024 z dnia14 lutego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</si>
</sst>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00\ &quot;zł&quot;_-;\-* #,##0.0000\ &quot;zł&quot;_-;_-* &quot;-&quot;??\ &quot;zł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4" fillId="0" borderId="0" xfId="1"/>
    <xf numFmtId="0" fontId="0" fillId="3" borderId="1" xfId="0" applyFill="1" applyBorder="1"/>
    <xf numFmtId="0" fontId="0" fillId="3" borderId="0" xfId="0" applyFill="1"/>
    <xf numFmtId="0" fontId="1" fillId="0" borderId="0" xfId="0" applyFont="1"/>
    <xf numFmtId="0" fontId="0" fillId="0" borderId="2" xfId="0" applyBorder="1"/>
    <xf numFmtId="0" fontId="3" fillId="0" borderId="1" xfId="0" applyFont="1" applyBorder="1"/>
    <xf numFmtId="0" fontId="0" fillId="4" borderId="1" xfId="0" applyFill="1" applyBorder="1"/>
    <xf numFmtId="0" fontId="3" fillId="5" borderId="0" xfId="0" applyFont="1" applyFill="1"/>
    <xf numFmtId="0" fontId="5" fillId="0" borderId="0" xfId="0" applyFont="1"/>
    <xf numFmtId="0" fontId="3" fillId="0" borderId="0" xfId="0" applyFont="1"/>
    <xf numFmtId="0" fontId="6" fillId="0" borderId="1" xfId="0" applyFont="1" applyBorder="1"/>
    <xf numFmtId="0" fontId="0" fillId="0" borderId="3" xfId="0" applyBorder="1" applyAlignment="1">
      <alignment wrapText="1"/>
    </xf>
    <xf numFmtId="0" fontId="0" fillId="0" borderId="3" xfId="0" applyBorder="1"/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164" fontId="0" fillId="0" borderId="0" xfId="2" applyNumberFormat="1" applyFont="1"/>
    <xf numFmtId="164" fontId="0" fillId="6" borderId="1" xfId="2" applyNumberFormat="1" applyFont="1" applyFill="1" applyBorder="1"/>
    <xf numFmtId="164" fontId="0" fillId="0" borderId="1" xfId="2" applyNumberFormat="1" applyFont="1" applyBorder="1"/>
    <xf numFmtId="164" fontId="6" fillId="0" borderId="1" xfId="2" applyNumberFormat="1" applyFont="1" applyBorder="1"/>
    <xf numFmtId="164" fontId="0" fillId="0" borderId="3" xfId="2" applyNumberFormat="1" applyFont="1" applyBorder="1"/>
    <xf numFmtId="44" fontId="0" fillId="0" borderId="1" xfId="2" applyFont="1" applyBorder="1"/>
    <xf numFmtId="44" fontId="0" fillId="6" borderId="1" xfId="2" applyFont="1" applyFill="1" applyBorder="1"/>
    <xf numFmtId="44" fontId="0" fillId="0" borderId="0" xfId="2" applyFont="1"/>
    <xf numFmtId="44" fontId="6" fillId="0" borderId="1" xfId="2" applyFont="1" applyBorder="1"/>
    <xf numFmtId="44" fontId="3" fillId="0" borderId="1" xfId="2" applyFont="1" applyBorder="1"/>
    <xf numFmtId="44" fontId="0" fillId="0" borderId="3" xfId="2" applyFont="1" applyBorder="1"/>
    <xf numFmtId="44" fontId="0" fillId="0" borderId="0" xfId="2" applyFont="1" applyFill="1"/>
    <xf numFmtId="44" fontId="0" fillId="0" borderId="1" xfId="2" applyFont="1" applyFill="1" applyBorder="1"/>
    <xf numFmtId="44" fontId="0" fillId="0" borderId="0" xfId="0" applyNumberFormat="1"/>
    <xf numFmtId="9" fontId="0" fillId="0" borderId="0" xfId="0" applyNumberFormat="1"/>
    <xf numFmtId="164" fontId="0" fillId="0" borderId="1" xfId="2" applyNumberFormat="1" applyFont="1" applyFill="1" applyBorder="1"/>
    <xf numFmtId="44" fontId="3" fillId="0" borderId="1" xfId="2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44" fontId="8" fillId="3" borderId="1" xfId="2" applyFont="1" applyFill="1" applyBorder="1"/>
    <xf numFmtId="164" fontId="8" fillId="3" borderId="1" xfId="2" applyNumberFormat="1" applyFont="1" applyFill="1" applyBorder="1"/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44" fontId="0" fillId="0" borderId="0" xfId="2" applyFont="1" applyAlignment="1">
      <alignment horizontal="center" wrapText="1"/>
    </xf>
  </cellXfs>
  <cellStyles count="3">
    <cellStyle name="Hiperłącze" xfId="1" builtinId="8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storama.pl/szufla-do-odsniezania-fiskars-aluminiowa-id-1088028.html" TargetMode="External"/><Relationship Id="rId13" Type="http://schemas.openxmlformats.org/officeDocument/2006/relationships/hyperlink" Target="https://www.kaercher.com/pl/akcesoria/zestaw-lanc-teleskopowych-do-myjki-do-okien-wv-i-pada-do-okien-kv-4-26331440.html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mmgastro.pl/produkt/szczegoly/34825,filizanka-elegancka-ze-spodkiem-porcelanowa-bianco-fine-dine" TargetMode="External"/><Relationship Id="rId7" Type="http://schemas.openxmlformats.org/officeDocument/2006/relationships/hyperlink" Target="https://www.castorama.pl/grabie-uniwersalne-fiskars-quikfit-id-27024.html" TargetMode="External"/><Relationship Id="rId12" Type="http://schemas.openxmlformats.org/officeDocument/2006/relationships/hyperlink" Target="https://www.kaercher.com/pl/professional/myjki-do-okien/wvp-10-adv-16335600.html" TargetMode="External"/><Relationship Id="rId17" Type="http://schemas.openxmlformats.org/officeDocument/2006/relationships/hyperlink" Target="https://www.kaercher.com/pl/professional/czyszczenie-reczne/czyszczenie-podlog/mopowanie-na-mokro/niebieski-petelkowy-mop-z-mikrofibry-eco-69991430.html" TargetMode="External"/><Relationship Id="rId2" Type="http://schemas.openxmlformats.org/officeDocument/2006/relationships/hyperlink" Target="https://mmgastro.pl/produkt/szczegoly/52898,widelec-stolowy-como-fine-dine" TargetMode="External"/><Relationship Id="rId16" Type="http://schemas.openxmlformats.org/officeDocument/2006/relationships/hyperlink" Target="https://www.kaercher.com/pl/professional/czyszczenie-reczne/czyszczenie-podlog/mopowanie-na-mokro/mop-system-eco-59990240.html" TargetMode="External"/><Relationship Id="rId1" Type="http://schemas.openxmlformats.org/officeDocument/2006/relationships/hyperlink" Target="https://mmgastro.pl/produkt/szczegoly/52933,widelczyk-do-ciasta-como-fine-dine" TargetMode="External"/><Relationship Id="rId6" Type="http://schemas.openxmlformats.org/officeDocument/2006/relationships/hyperlink" Target="https://mmgastro.pl/produkt/szczegoly/19408,patera-na-ciasto-tom-gast" TargetMode="External"/><Relationship Id="rId11" Type="http://schemas.openxmlformats.org/officeDocument/2006/relationships/hyperlink" Target="https://sklep.lasogrod.pl/kosiarka-spalinowa-lc-151s-husqvarna" TargetMode="External"/><Relationship Id="rId5" Type="http://schemas.openxmlformats.org/officeDocument/2006/relationships/hyperlink" Target="https://mmgastro.pl/produkt/szczegoly/34829,dzbanek-do-smietanki-porcelanowy-bianco-fine-dine" TargetMode="External"/><Relationship Id="rId15" Type="http://schemas.openxmlformats.org/officeDocument/2006/relationships/hyperlink" Target="https://www.kaercher.com/pl/professional/czyszczenie-reczne/wozki-i-wiadra/wozki-jedno-lub-dwuwiadrowe/wozek-z-dwoma-wiadrami-prasa-raczka-50l-69992090.html" TargetMode="External"/><Relationship Id="rId10" Type="http://schemas.openxmlformats.org/officeDocument/2006/relationships/hyperlink" Target="https://allegro.pl/oferta/wozek-transportowy-magazynowy-dwukolowy-200-kg-7855796591?fromVariant=7699681984" TargetMode="External"/><Relationship Id="rId4" Type="http://schemas.openxmlformats.org/officeDocument/2006/relationships/hyperlink" Target="https://mmgastro.pl/produkt/szczegoly/34826,filizanka-elegancka-espresso-ze-spodkiem-porcelanowa-bianco-fine-dine" TargetMode="External"/><Relationship Id="rId9" Type="http://schemas.openxmlformats.org/officeDocument/2006/relationships/hyperlink" Target="https://www.kaercher.com/pl/home-garden/odkurzacze-piorace-i-kominkowe/odkurzacze-piorace/se-5-100-10812000.html" TargetMode="External"/><Relationship Id="rId14" Type="http://schemas.openxmlformats.org/officeDocument/2006/relationships/hyperlink" Target="https://www.kaercher.com/pl/home-garden/narzedzia-ogrodowe/akumulatorowe-nozyce-do-zywoplotu/hge-18-50-battery-set-1444241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9"/>
  <sheetViews>
    <sheetView topLeftCell="A88" workbookViewId="0">
      <selection activeCell="G145" sqref="G143:G145"/>
    </sheetView>
  </sheetViews>
  <sheetFormatPr defaultRowHeight="15" x14ac:dyDescent="0.25"/>
  <cols>
    <col min="1" max="1" width="4.140625" customWidth="1"/>
    <col min="2" max="2" width="52" customWidth="1"/>
    <col min="3" max="3" width="9.7109375" customWidth="1"/>
    <col min="4" max="4" width="10.28515625" customWidth="1"/>
    <col min="6" max="6" width="11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8" t="s">
        <v>302</v>
      </c>
      <c r="F1" s="8" t="s">
        <v>303</v>
      </c>
    </row>
    <row r="2" spans="1:7" x14ac:dyDescent="0.25">
      <c r="A2" s="1" t="s">
        <v>4</v>
      </c>
      <c r="B2" s="1" t="s">
        <v>31</v>
      </c>
      <c r="C2" s="1">
        <v>264</v>
      </c>
      <c r="D2" s="1" t="s">
        <v>32</v>
      </c>
      <c r="E2" s="1">
        <v>8.2200000000000006</v>
      </c>
      <c r="F2" s="1">
        <f>E2*C2</f>
        <v>2170.0800000000004</v>
      </c>
    </row>
    <row r="3" spans="1:7" x14ac:dyDescent="0.25">
      <c r="A3" s="1" t="s">
        <v>5</v>
      </c>
      <c r="B3" s="1" t="s">
        <v>33</v>
      </c>
      <c r="C3" s="1">
        <v>264</v>
      </c>
      <c r="D3" s="1" t="s">
        <v>32</v>
      </c>
      <c r="E3" s="1">
        <v>8.82</v>
      </c>
      <c r="F3" s="1">
        <f t="shared" ref="F3:F66" si="0">E3*C3</f>
        <v>2328.48</v>
      </c>
    </row>
    <row r="4" spans="1:7" x14ac:dyDescent="0.25">
      <c r="A4" s="1" t="s">
        <v>6</v>
      </c>
      <c r="B4" s="1" t="s">
        <v>34</v>
      </c>
      <c r="C4" s="1">
        <v>264</v>
      </c>
      <c r="D4" s="1" t="s">
        <v>32</v>
      </c>
      <c r="E4" s="1">
        <v>6.68</v>
      </c>
      <c r="F4" s="1">
        <f t="shared" si="0"/>
        <v>1763.52</v>
      </c>
    </row>
    <row r="5" spans="1:7" x14ac:dyDescent="0.25">
      <c r="A5" s="1" t="s">
        <v>7</v>
      </c>
      <c r="B5" s="1" t="s">
        <v>35</v>
      </c>
      <c r="C5" s="1">
        <v>300</v>
      </c>
      <c r="D5" s="1" t="s">
        <v>32</v>
      </c>
      <c r="E5" s="1">
        <v>15</v>
      </c>
      <c r="F5" s="1">
        <f t="shared" si="0"/>
        <v>4500</v>
      </c>
    </row>
    <row r="6" spans="1:7" x14ac:dyDescent="0.25">
      <c r="A6" s="1" t="s">
        <v>8</v>
      </c>
      <c r="B6" s="1" t="s">
        <v>36</v>
      </c>
      <c r="C6" s="1">
        <v>10</v>
      </c>
      <c r="D6" s="1" t="s">
        <v>32</v>
      </c>
      <c r="E6" s="1">
        <v>119</v>
      </c>
      <c r="F6" s="1">
        <f t="shared" si="0"/>
        <v>1190</v>
      </c>
    </row>
    <row r="7" spans="1:7" x14ac:dyDescent="0.25">
      <c r="A7" s="1" t="s">
        <v>9</v>
      </c>
      <c r="B7" s="1" t="s">
        <v>37</v>
      </c>
      <c r="C7" s="1">
        <v>264</v>
      </c>
      <c r="D7" s="1" t="s">
        <v>32</v>
      </c>
      <c r="E7" s="1">
        <v>2.77</v>
      </c>
      <c r="F7" s="1">
        <f t="shared" si="0"/>
        <v>731.28</v>
      </c>
    </row>
    <row r="8" spans="1:7" x14ac:dyDescent="0.25">
      <c r="A8" s="1" t="s">
        <v>10</v>
      </c>
      <c r="B8" s="1" t="s">
        <v>38</v>
      </c>
      <c r="C8" s="1">
        <v>264</v>
      </c>
      <c r="D8" s="1" t="s">
        <v>32</v>
      </c>
      <c r="E8" s="1">
        <v>2.77</v>
      </c>
      <c r="F8" s="1">
        <f t="shared" si="0"/>
        <v>731.28</v>
      </c>
    </row>
    <row r="9" spans="1:7" x14ac:dyDescent="0.25">
      <c r="A9" s="1" t="s">
        <v>11</v>
      </c>
      <c r="B9" s="1" t="s">
        <v>39</v>
      </c>
      <c r="C9" s="1">
        <v>264</v>
      </c>
      <c r="D9" s="1" t="s">
        <v>32</v>
      </c>
      <c r="E9" s="1">
        <v>7.72</v>
      </c>
      <c r="F9" s="1">
        <f t="shared" si="0"/>
        <v>2038.08</v>
      </c>
    </row>
    <row r="10" spans="1:7" x14ac:dyDescent="0.25">
      <c r="A10" s="1" t="s">
        <v>12</v>
      </c>
      <c r="B10" s="1" t="s">
        <v>40</v>
      </c>
      <c r="C10" s="1">
        <v>264</v>
      </c>
      <c r="D10" s="1" t="s">
        <v>32</v>
      </c>
      <c r="E10" s="1">
        <v>1.69</v>
      </c>
      <c r="F10" s="1">
        <f t="shared" si="0"/>
        <v>446.15999999999997</v>
      </c>
    </row>
    <row r="11" spans="1:7" x14ac:dyDescent="0.25">
      <c r="A11" s="1" t="s">
        <v>13</v>
      </c>
      <c r="B11" s="1" t="s">
        <v>41</v>
      </c>
      <c r="C11" s="1">
        <v>6</v>
      </c>
      <c r="D11" s="1" t="s">
        <v>42</v>
      </c>
      <c r="E11" s="1">
        <f>219/1.23</f>
        <v>178.04878048780489</v>
      </c>
      <c r="F11" s="1">
        <f t="shared" si="0"/>
        <v>1068.2926829268295</v>
      </c>
    </row>
    <row r="12" spans="1:7" x14ac:dyDescent="0.25">
      <c r="A12" s="1" t="s">
        <v>14</v>
      </c>
      <c r="B12" s="1" t="s">
        <v>43</v>
      </c>
      <c r="C12" s="1">
        <v>18</v>
      </c>
      <c r="D12" s="1" t="s">
        <v>32</v>
      </c>
      <c r="E12" s="3">
        <v>29</v>
      </c>
      <c r="F12" s="1">
        <f t="shared" si="0"/>
        <v>522</v>
      </c>
      <c r="G12" s="4" t="s">
        <v>201</v>
      </c>
    </row>
    <row r="13" spans="1:7" x14ac:dyDescent="0.25">
      <c r="A13" s="1"/>
      <c r="B13" s="1" t="s">
        <v>206</v>
      </c>
      <c r="C13" s="1">
        <v>6</v>
      </c>
      <c r="D13" s="1" t="s">
        <v>32</v>
      </c>
      <c r="E13" s="3">
        <v>17</v>
      </c>
      <c r="F13" s="1">
        <f t="shared" si="0"/>
        <v>102</v>
      </c>
      <c r="G13" s="4" t="s">
        <v>207</v>
      </c>
    </row>
    <row r="14" spans="1:7" x14ac:dyDescent="0.25">
      <c r="A14" s="1" t="s">
        <v>15</v>
      </c>
      <c r="B14" s="1" t="s">
        <v>137</v>
      </c>
      <c r="C14" s="1">
        <v>1</v>
      </c>
      <c r="D14" s="1" t="s">
        <v>32</v>
      </c>
      <c r="E14" s="3">
        <v>32</v>
      </c>
      <c r="F14" s="1">
        <f t="shared" si="0"/>
        <v>32</v>
      </c>
      <c r="G14" t="s">
        <v>203</v>
      </c>
    </row>
    <row r="15" spans="1:7" x14ac:dyDescent="0.25">
      <c r="A15" s="1" t="s">
        <v>16</v>
      </c>
      <c r="B15" s="1" t="s">
        <v>138</v>
      </c>
      <c r="C15" s="1">
        <v>1</v>
      </c>
      <c r="D15" s="1" t="s">
        <v>32</v>
      </c>
      <c r="E15" s="3">
        <v>39</v>
      </c>
      <c r="F15" s="1">
        <f t="shared" si="0"/>
        <v>39</v>
      </c>
      <c r="G15" s="4" t="s">
        <v>202</v>
      </c>
    </row>
    <row r="16" spans="1:7" x14ac:dyDescent="0.25">
      <c r="A16" s="1"/>
      <c r="B16" s="1" t="s">
        <v>205</v>
      </c>
      <c r="C16" s="1">
        <v>2</v>
      </c>
      <c r="D16" s="1" t="s">
        <v>32</v>
      </c>
      <c r="E16" s="3">
        <v>71.38</v>
      </c>
      <c r="F16" s="1">
        <f t="shared" si="0"/>
        <v>142.76</v>
      </c>
      <c r="G16" s="4" t="s">
        <v>204</v>
      </c>
    </row>
    <row r="17" spans="1:6" x14ac:dyDescent="0.25">
      <c r="A17" s="1" t="s">
        <v>17</v>
      </c>
      <c r="B17" s="1" t="s">
        <v>44</v>
      </c>
      <c r="C17" s="1">
        <v>18</v>
      </c>
      <c r="D17" s="1" t="s">
        <v>42</v>
      </c>
      <c r="E17" s="1">
        <f>14.99/1.23</f>
        <v>12.1869918699187</v>
      </c>
      <c r="F17" s="1">
        <f t="shared" si="0"/>
        <v>219.36585365853659</v>
      </c>
    </row>
    <row r="18" spans="1:6" x14ac:dyDescent="0.25">
      <c r="A18" s="1" t="s">
        <v>18</v>
      </c>
      <c r="B18" s="1" t="s">
        <v>68</v>
      </c>
      <c r="C18" s="1">
        <v>20</v>
      </c>
      <c r="D18" s="1" t="s">
        <v>32</v>
      </c>
      <c r="E18" s="1">
        <v>49.46</v>
      </c>
      <c r="F18" s="1">
        <f t="shared" si="0"/>
        <v>989.2</v>
      </c>
    </row>
    <row r="19" spans="1:6" x14ac:dyDescent="0.25">
      <c r="A19" s="1" t="s">
        <v>19</v>
      </c>
      <c r="B19" s="1" t="s">
        <v>69</v>
      </c>
      <c r="C19" s="1">
        <v>20</v>
      </c>
      <c r="D19" s="1" t="s">
        <v>32</v>
      </c>
      <c r="E19" s="1">
        <v>32.39</v>
      </c>
      <c r="F19" s="1">
        <f t="shared" si="0"/>
        <v>647.79999999999995</v>
      </c>
    </row>
    <row r="20" spans="1:6" x14ac:dyDescent="0.25">
      <c r="A20" s="1" t="s">
        <v>20</v>
      </c>
      <c r="B20" s="1" t="s">
        <v>45</v>
      </c>
      <c r="C20" s="1">
        <v>1</v>
      </c>
      <c r="D20" s="1" t="s">
        <v>32</v>
      </c>
      <c r="E20" s="1">
        <v>9579</v>
      </c>
      <c r="F20" s="1">
        <f t="shared" si="0"/>
        <v>9579</v>
      </c>
    </row>
    <row r="21" spans="1:6" x14ac:dyDescent="0.25">
      <c r="A21" s="1" t="s">
        <v>21</v>
      </c>
      <c r="B21" s="1" t="s">
        <v>46</v>
      </c>
      <c r="C21" s="1">
        <v>20</v>
      </c>
      <c r="D21" s="1" t="s">
        <v>32</v>
      </c>
      <c r="E21" s="1">
        <v>30</v>
      </c>
      <c r="F21" s="1">
        <f t="shared" si="0"/>
        <v>600</v>
      </c>
    </row>
    <row r="22" spans="1:6" x14ac:dyDescent="0.25">
      <c r="A22" s="1" t="s">
        <v>22</v>
      </c>
      <c r="B22" s="1" t="s">
        <v>47</v>
      </c>
      <c r="C22" s="1">
        <v>20</v>
      </c>
      <c r="D22" s="1" t="s">
        <v>32</v>
      </c>
      <c r="E22" s="1">
        <v>22</v>
      </c>
      <c r="F22" s="1">
        <f t="shared" si="0"/>
        <v>440</v>
      </c>
    </row>
    <row r="23" spans="1:6" x14ac:dyDescent="0.25">
      <c r="A23" s="1"/>
      <c r="B23" s="1" t="s">
        <v>183</v>
      </c>
      <c r="C23" s="1">
        <v>40</v>
      </c>
      <c r="D23" s="1" t="s">
        <v>32</v>
      </c>
      <c r="E23" s="1">
        <v>9</v>
      </c>
      <c r="F23" s="1">
        <f t="shared" si="0"/>
        <v>360</v>
      </c>
    </row>
    <row r="24" spans="1:6" x14ac:dyDescent="0.25">
      <c r="A24" s="1" t="s">
        <v>23</v>
      </c>
      <c r="B24" s="1" t="s">
        <v>48</v>
      </c>
      <c r="C24" s="1">
        <v>20</v>
      </c>
      <c r="D24" s="1" t="s">
        <v>32</v>
      </c>
      <c r="E24" s="1">
        <v>41</v>
      </c>
      <c r="F24" s="1">
        <f t="shared" si="0"/>
        <v>820</v>
      </c>
    </row>
    <row r="25" spans="1:6" x14ac:dyDescent="0.25">
      <c r="A25" s="1" t="s">
        <v>24</v>
      </c>
      <c r="B25" s="1" t="s">
        <v>49</v>
      </c>
      <c r="C25" s="1">
        <v>20</v>
      </c>
      <c r="D25" s="1" t="s">
        <v>32</v>
      </c>
      <c r="E25" s="1">
        <v>57</v>
      </c>
      <c r="F25" s="1">
        <f t="shared" si="0"/>
        <v>1140</v>
      </c>
    </row>
    <row r="26" spans="1:6" x14ac:dyDescent="0.25">
      <c r="A26" s="1"/>
      <c r="B26" s="1" t="s">
        <v>184</v>
      </c>
      <c r="C26" s="1">
        <v>40</v>
      </c>
      <c r="D26" s="1" t="s">
        <v>32</v>
      </c>
      <c r="E26" s="1">
        <v>10</v>
      </c>
      <c r="F26" s="1">
        <f t="shared" si="0"/>
        <v>400</v>
      </c>
    </row>
    <row r="27" spans="1:6" x14ac:dyDescent="0.25">
      <c r="A27" s="1" t="s">
        <v>25</v>
      </c>
      <c r="B27" s="1" t="s">
        <v>50</v>
      </c>
      <c r="C27" s="1">
        <v>20</v>
      </c>
      <c r="D27" s="1" t="s">
        <v>32</v>
      </c>
      <c r="E27" s="1">
        <v>99</v>
      </c>
      <c r="F27" s="1">
        <f t="shared" si="0"/>
        <v>1980</v>
      </c>
    </row>
    <row r="28" spans="1:6" x14ac:dyDescent="0.25">
      <c r="A28" s="1" t="s">
        <v>26</v>
      </c>
      <c r="B28" s="1" t="s">
        <v>51</v>
      </c>
      <c r="C28" s="1">
        <v>20</v>
      </c>
      <c r="D28" s="1" t="s">
        <v>32</v>
      </c>
      <c r="E28" s="1">
        <v>74</v>
      </c>
      <c r="F28" s="1">
        <f t="shared" si="0"/>
        <v>1480</v>
      </c>
    </row>
    <row r="29" spans="1:6" x14ac:dyDescent="0.25">
      <c r="A29" s="1" t="s">
        <v>27</v>
      </c>
      <c r="B29" s="1" t="s">
        <v>52</v>
      </c>
      <c r="C29" s="1">
        <v>10</v>
      </c>
      <c r="D29" s="1" t="s">
        <v>32</v>
      </c>
      <c r="E29" s="1">
        <v>136</v>
      </c>
      <c r="F29" s="1">
        <f t="shared" si="0"/>
        <v>1360</v>
      </c>
    </row>
    <row r="30" spans="1:6" x14ac:dyDescent="0.25">
      <c r="A30" s="1"/>
      <c r="B30" s="1" t="s">
        <v>185</v>
      </c>
      <c r="C30" s="1">
        <v>50</v>
      </c>
      <c r="D30" s="1" t="s">
        <v>32</v>
      </c>
      <c r="E30" s="1">
        <v>37</v>
      </c>
      <c r="F30" s="1">
        <f t="shared" si="0"/>
        <v>1850</v>
      </c>
    </row>
    <row r="31" spans="1:6" x14ac:dyDescent="0.25">
      <c r="A31" s="1" t="s">
        <v>28</v>
      </c>
      <c r="B31" s="1" t="s">
        <v>53</v>
      </c>
      <c r="C31" s="1">
        <v>36</v>
      </c>
      <c r="D31" s="1" t="s">
        <v>32</v>
      </c>
      <c r="E31" s="1">
        <v>40</v>
      </c>
      <c r="F31" s="1">
        <f t="shared" si="0"/>
        <v>1440</v>
      </c>
    </row>
    <row r="32" spans="1:6" x14ac:dyDescent="0.25">
      <c r="A32" s="1"/>
      <c r="B32" s="1" t="s">
        <v>186</v>
      </c>
      <c r="C32" s="1">
        <v>36</v>
      </c>
      <c r="D32" s="1" t="s">
        <v>32</v>
      </c>
      <c r="E32" s="1">
        <v>37</v>
      </c>
      <c r="F32" s="1">
        <f t="shared" si="0"/>
        <v>1332</v>
      </c>
    </row>
    <row r="33" spans="1:6" x14ac:dyDescent="0.25">
      <c r="A33" s="1" t="s">
        <v>29</v>
      </c>
      <c r="B33" s="1" t="s">
        <v>54</v>
      </c>
      <c r="C33" s="1">
        <v>4</v>
      </c>
      <c r="D33" s="1" t="s">
        <v>32</v>
      </c>
      <c r="E33" s="1">
        <v>260</v>
      </c>
      <c r="F33" s="1">
        <f t="shared" si="0"/>
        <v>1040</v>
      </c>
    </row>
    <row r="34" spans="1:6" x14ac:dyDescent="0.25">
      <c r="A34" s="1" t="s">
        <v>30</v>
      </c>
      <c r="B34" s="1" t="s">
        <v>55</v>
      </c>
      <c r="C34" s="1">
        <v>4</v>
      </c>
      <c r="D34" s="1" t="s">
        <v>32</v>
      </c>
      <c r="E34" s="1">
        <v>13.21</v>
      </c>
      <c r="F34" s="1">
        <f t="shared" si="0"/>
        <v>52.84</v>
      </c>
    </row>
    <row r="35" spans="1:6" x14ac:dyDescent="0.25">
      <c r="A35" s="1" t="s">
        <v>76</v>
      </c>
      <c r="B35" s="1" t="s">
        <v>56</v>
      </c>
      <c r="C35" s="1">
        <v>4</v>
      </c>
      <c r="D35" s="1" t="s">
        <v>32</v>
      </c>
      <c r="E35" s="1">
        <v>8.36</v>
      </c>
      <c r="F35" s="1">
        <f t="shared" si="0"/>
        <v>33.44</v>
      </c>
    </row>
    <row r="36" spans="1:6" x14ac:dyDescent="0.25">
      <c r="A36" s="1" t="s">
        <v>77</v>
      </c>
      <c r="B36" s="1" t="s">
        <v>57</v>
      </c>
      <c r="C36" s="1">
        <v>20</v>
      </c>
      <c r="D36" s="1" t="s">
        <v>32</v>
      </c>
      <c r="E36" s="1">
        <v>152.76</v>
      </c>
      <c r="F36" s="1">
        <f t="shared" si="0"/>
        <v>3055.2</v>
      </c>
    </row>
    <row r="37" spans="1:6" x14ac:dyDescent="0.25">
      <c r="A37" s="1"/>
      <c r="B37" s="1" t="s">
        <v>187</v>
      </c>
      <c r="C37" s="1">
        <v>20</v>
      </c>
      <c r="D37" s="1" t="s">
        <v>32</v>
      </c>
      <c r="E37" s="1">
        <v>44.64</v>
      </c>
      <c r="F37" s="1">
        <f t="shared" si="0"/>
        <v>892.8</v>
      </c>
    </row>
    <row r="38" spans="1:6" x14ac:dyDescent="0.25">
      <c r="A38" s="1" t="s">
        <v>78</v>
      </c>
      <c r="B38" s="1" t="s">
        <v>58</v>
      </c>
      <c r="C38" s="1">
        <v>50</v>
      </c>
      <c r="D38" s="1" t="s">
        <v>32</v>
      </c>
      <c r="E38" s="1">
        <v>50</v>
      </c>
      <c r="F38" s="1">
        <f t="shared" si="0"/>
        <v>2500</v>
      </c>
    </row>
    <row r="39" spans="1:6" x14ac:dyDescent="0.25">
      <c r="A39" s="1" t="s">
        <v>79</v>
      </c>
      <c r="B39" s="1" t="s">
        <v>59</v>
      </c>
      <c r="C39" s="1">
        <v>50</v>
      </c>
      <c r="D39" s="1" t="s">
        <v>32</v>
      </c>
      <c r="E39" s="1">
        <v>34</v>
      </c>
      <c r="F39" s="1">
        <f t="shared" si="0"/>
        <v>1700</v>
      </c>
    </row>
    <row r="40" spans="1:6" x14ac:dyDescent="0.25">
      <c r="A40" s="1" t="s">
        <v>80</v>
      </c>
      <c r="B40" s="1" t="s">
        <v>60</v>
      </c>
      <c r="C40" s="1">
        <v>50</v>
      </c>
      <c r="D40" s="1" t="s">
        <v>32</v>
      </c>
      <c r="E40" s="1">
        <v>24</v>
      </c>
      <c r="F40" s="1">
        <f t="shared" si="0"/>
        <v>1200</v>
      </c>
    </row>
    <row r="41" spans="1:6" x14ac:dyDescent="0.25">
      <c r="A41" s="1" t="s">
        <v>81</v>
      </c>
      <c r="B41" s="1" t="s">
        <v>61</v>
      </c>
      <c r="C41" s="1">
        <v>15</v>
      </c>
      <c r="D41" s="1" t="s">
        <v>32</v>
      </c>
      <c r="E41" s="1">
        <v>59</v>
      </c>
      <c r="F41" s="1">
        <f t="shared" si="0"/>
        <v>885</v>
      </c>
    </row>
    <row r="42" spans="1:6" x14ac:dyDescent="0.25">
      <c r="A42" s="1"/>
      <c r="B42" s="1" t="s">
        <v>188</v>
      </c>
      <c r="C42" s="1">
        <v>15</v>
      </c>
      <c r="D42" s="1" t="s">
        <v>32</v>
      </c>
      <c r="E42" s="1">
        <v>31</v>
      </c>
      <c r="F42" s="1">
        <f t="shared" si="0"/>
        <v>465</v>
      </c>
    </row>
    <row r="43" spans="1:6" x14ac:dyDescent="0.25">
      <c r="A43" s="1" t="s">
        <v>82</v>
      </c>
      <c r="B43" s="1" t="s">
        <v>62</v>
      </c>
      <c r="C43" s="1">
        <v>10</v>
      </c>
      <c r="D43" s="1" t="s">
        <v>32</v>
      </c>
      <c r="E43" s="1">
        <v>87</v>
      </c>
      <c r="F43" s="1">
        <f t="shared" si="0"/>
        <v>870</v>
      </c>
    </row>
    <row r="44" spans="1:6" x14ac:dyDescent="0.25">
      <c r="A44" s="1"/>
      <c r="B44" s="1" t="s">
        <v>189</v>
      </c>
      <c r="C44" s="1">
        <v>10</v>
      </c>
      <c r="D44" s="1" t="s">
        <v>32</v>
      </c>
      <c r="E44" s="9">
        <v>50</v>
      </c>
      <c r="F44" s="1">
        <f t="shared" si="0"/>
        <v>500</v>
      </c>
    </row>
    <row r="45" spans="1:6" x14ac:dyDescent="0.25">
      <c r="A45" s="1" t="s">
        <v>83</v>
      </c>
      <c r="B45" s="1" t="s">
        <v>63</v>
      </c>
      <c r="C45" s="1">
        <v>10</v>
      </c>
      <c r="D45" s="1" t="s">
        <v>32</v>
      </c>
      <c r="E45" s="1">
        <v>38</v>
      </c>
      <c r="F45" s="1">
        <f t="shared" si="0"/>
        <v>380</v>
      </c>
    </row>
    <row r="46" spans="1:6" x14ac:dyDescent="0.25">
      <c r="A46" s="1"/>
      <c r="B46" s="1" t="s">
        <v>190</v>
      </c>
      <c r="C46" s="1">
        <v>10</v>
      </c>
      <c r="D46" s="1" t="s">
        <v>32</v>
      </c>
      <c r="E46" s="1">
        <v>16</v>
      </c>
      <c r="F46" s="1">
        <f t="shared" si="0"/>
        <v>160</v>
      </c>
    </row>
    <row r="47" spans="1:6" x14ac:dyDescent="0.25">
      <c r="A47" s="1" t="s">
        <v>84</v>
      </c>
      <c r="B47" s="1" t="s">
        <v>64</v>
      </c>
      <c r="C47" s="1">
        <v>20</v>
      </c>
      <c r="D47" s="1" t="s">
        <v>32</v>
      </c>
      <c r="E47" s="1">
        <v>42</v>
      </c>
      <c r="F47" s="1">
        <f t="shared" si="0"/>
        <v>840</v>
      </c>
    </row>
    <row r="48" spans="1:6" x14ac:dyDescent="0.25">
      <c r="A48" s="1"/>
      <c r="B48" s="1" t="s">
        <v>190</v>
      </c>
      <c r="C48" s="1"/>
      <c r="D48" s="1" t="s">
        <v>32</v>
      </c>
      <c r="E48" s="1">
        <v>31</v>
      </c>
      <c r="F48" s="1">
        <f t="shared" si="0"/>
        <v>0</v>
      </c>
    </row>
    <row r="49" spans="1:7" x14ac:dyDescent="0.25">
      <c r="A49" s="1" t="s">
        <v>85</v>
      </c>
      <c r="B49" s="1" t="s">
        <v>65</v>
      </c>
      <c r="C49" s="1">
        <v>5</v>
      </c>
      <c r="D49" s="1" t="s">
        <v>32</v>
      </c>
      <c r="E49" s="1">
        <v>660.27</v>
      </c>
      <c r="F49" s="1">
        <f t="shared" si="0"/>
        <v>3301.35</v>
      </c>
    </row>
    <row r="50" spans="1:7" x14ac:dyDescent="0.25">
      <c r="A50" s="1" t="s">
        <v>86</v>
      </c>
      <c r="B50" s="1" t="s">
        <v>66</v>
      </c>
      <c r="C50" s="1">
        <v>5</v>
      </c>
      <c r="D50" s="1" t="s">
        <v>32</v>
      </c>
      <c r="E50" s="1">
        <v>453.29</v>
      </c>
      <c r="F50" s="1">
        <f t="shared" si="0"/>
        <v>2266.4500000000003</v>
      </c>
    </row>
    <row r="51" spans="1:7" x14ac:dyDescent="0.25">
      <c r="A51" s="1"/>
      <c r="B51" s="1" t="s">
        <v>190</v>
      </c>
      <c r="C51" s="1">
        <v>5</v>
      </c>
      <c r="D51" s="1" t="s">
        <v>32</v>
      </c>
      <c r="E51" s="1">
        <v>61.87</v>
      </c>
      <c r="F51" s="1">
        <f t="shared" si="0"/>
        <v>309.34999999999997</v>
      </c>
    </row>
    <row r="52" spans="1:7" x14ac:dyDescent="0.25">
      <c r="A52" s="1" t="s">
        <v>87</v>
      </c>
      <c r="B52" s="1" t="s">
        <v>67</v>
      </c>
      <c r="C52" s="1">
        <v>10</v>
      </c>
      <c r="D52" s="1" t="s">
        <v>32</v>
      </c>
      <c r="E52" s="1">
        <v>140</v>
      </c>
      <c r="F52" s="1">
        <f t="shared" si="0"/>
        <v>1400</v>
      </c>
    </row>
    <row r="53" spans="1:7" x14ac:dyDescent="0.25">
      <c r="A53" s="1" t="s">
        <v>88</v>
      </c>
      <c r="B53" s="1" t="s">
        <v>70</v>
      </c>
      <c r="C53" s="1">
        <v>20</v>
      </c>
      <c r="D53" s="1" t="s">
        <v>32</v>
      </c>
      <c r="E53" s="1">
        <v>49</v>
      </c>
      <c r="F53" s="1">
        <f t="shared" si="0"/>
        <v>980</v>
      </c>
    </row>
    <row r="54" spans="1:7" x14ac:dyDescent="0.25">
      <c r="A54" s="1" t="s">
        <v>89</v>
      </c>
      <c r="B54" s="1" t="s">
        <v>71</v>
      </c>
      <c r="C54" s="1">
        <v>20</v>
      </c>
      <c r="D54" s="1" t="s">
        <v>32</v>
      </c>
      <c r="E54" s="1">
        <v>38</v>
      </c>
      <c r="F54" s="1">
        <f t="shared" si="0"/>
        <v>760</v>
      </c>
    </row>
    <row r="55" spans="1:7" x14ac:dyDescent="0.25">
      <c r="A55" s="1" t="s">
        <v>90</v>
      </c>
      <c r="B55" s="1" t="s">
        <v>72</v>
      </c>
      <c r="C55" s="1">
        <v>6</v>
      </c>
      <c r="D55" s="1" t="s">
        <v>32</v>
      </c>
      <c r="E55" s="1">
        <v>133</v>
      </c>
      <c r="F55" s="1">
        <f t="shared" si="0"/>
        <v>798</v>
      </c>
    </row>
    <row r="56" spans="1:7" x14ac:dyDescent="0.25">
      <c r="A56" s="1" t="s">
        <v>91</v>
      </c>
      <c r="B56" s="1" t="s">
        <v>307</v>
      </c>
      <c r="C56" s="1">
        <v>4</v>
      </c>
      <c r="D56" s="1" t="s">
        <v>32</v>
      </c>
      <c r="E56" s="1">
        <v>69</v>
      </c>
      <c r="F56" s="1">
        <f t="shared" si="0"/>
        <v>276</v>
      </c>
    </row>
    <row r="57" spans="1:7" x14ac:dyDescent="0.25">
      <c r="A57" s="1" t="s">
        <v>92</v>
      </c>
      <c r="B57" s="1" t="s">
        <v>308</v>
      </c>
      <c r="C57" s="1">
        <v>4</v>
      </c>
      <c r="D57" s="1" t="s">
        <v>32</v>
      </c>
      <c r="E57" s="1">
        <v>90</v>
      </c>
      <c r="F57" s="1">
        <f t="shared" si="0"/>
        <v>360</v>
      </c>
    </row>
    <row r="58" spans="1:7" x14ac:dyDescent="0.25">
      <c r="A58" s="1" t="s">
        <v>93</v>
      </c>
      <c r="B58" s="1" t="s">
        <v>73</v>
      </c>
      <c r="C58" s="1">
        <v>1</v>
      </c>
      <c r="D58" s="1" t="s">
        <v>32</v>
      </c>
      <c r="E58" s="1">
        <v>112.86</v>
      </c>
      <c r="F58" s="1">
        <f t="shared" si="0"/>
        <v>112.86</v>
      </c>
    </row>
    <row r="59" spans="1:7" x14ac:dyDescent="0.25">
      <c r="A59" s="1" t="s">
        <v>94</v>
      </c>
      <c r="B59" s="1" t="s">
        <v>74</v>
      </c>
      <c r="C59" s="1">
        <v>1</v>
      </c>
      <c r="D59" s="1" t="s">
        <v>32</v>
      </c>
      <c r="E59" s="1">
        <v>161.43</v>
      </c>
      <c r="F59" s="1">
        <f t="shared" si="0"/>
        <v>161.43</v>
      </c>
    </row>
    <row r="60" spans="1:7" x14ac:dyDescent="0.25">
      <c r="A60" s="1" t="s">
        <v>95</v>
      </c>
      <c r="B60" s="1" t="s">
        <v>75</v>
      </c>
      <c r="C60" s="1">
        <v>1</v>
      </c>
      <c r="D60" s="1" t="s">
        <v>32</v>
      </c>
      <c r="E60" s="1">
        <v>221.43</v>
      </c>
      <c r="F60" s="1">
        <f t="shared" si="0"/>
        <v>221.43</v>
      </c>
    </row>
    <row r="61" spans="1:7" x14ac:dyDescent="0.25">
      <c r="A61" s="1" t="s">
        <v>96</v>
      </c>
      <c r="B61" s="1" t="s">
        <v>103</v>
      </c>
      <c r="C61" s="1">
        <v>1</v>
      </c>
      <c r="D61" s="1"/>
      <c r="E61" s="1">
        <f>5999/1.23</f>
        <v>4877.2357723577234</v>
      </c>
      <c r="F61" s="1">
        <f>E61*C61</f>
        <v>4877.2357723577234</v>
      </c>
    </row>
    <row r="62" spans="1:7" x14ac:dyDescent="0.25">
      <c r="A62" s="1"/>
      <c r="B62" s="1" t="s">
        <v>254</v>
      </c>
      <c r="C62" s="1">
        <v>2</v>
      </c>
      <c r="D62" s="1" t="s">
        <v>252</v>
      </c>
      <c r="E62" s="1">
        <f>1056/1.23</f>
        <v>858.53658536585363</v>
      </c>
      <c r="F62" s="1">
        <f t="shared" si="0"/>
        <v>1717.0731707317073</v>
      </c>
      <c r="G62" s="4" t="s">
        <v>256</v>
      </c>
    </row>
    <row r="63" spans="1:7" x14ac:dyDescent="0.25">
      <c r="A63" s="1"/>
      <c r="B63" s="1" t="s">
        <v>253</v>
      </c>
      <c r="C63" s="1">
        <v>2</v>
      </c>
      <c r="D63" s="1" t="s">
        <v>252</v>
      </c>
      <c r="E63" s="1">
        <f>234/1.23</f>
        <v>190.2439024390244</v>
      </c>
      <c r="F63" s="1">
        <f t="shared" si="0"/>
        <v>380.48780487804879</v>
      </c>
      <c r="G63" s="4" t="s">
        <v>255</v>
      </c>
    </row>
    <row r="64" spans="1:7" x14ac:dyDescent="0.25">
      <c r="A64" s="1" t="s">
        <v>97</v>
      </c>
      <c r="B64" s="1" t="s">
        <v>104</v>
      </c>
      <c r="C64" s="1">
        <v>1</v>
      </c>
      <c r="D64" s="1" t="s">
        <v>252</v>
      </c>
      <c r="E64" s="10">
        <f>1849/1.23</f>
        <v>1503.2520325203252</v>
      </c>
      <c r="F64" s="1">
        <f t="shared" si="0"/>
        <v>1503.2520325203252</v>
      </c>
      <c r="G64" s="4" t="s">
        <v>251</v>
      </c>
    </row>
    <row r="65" spans="1:7" x14ac:dyDescent="0.25">
      <c r="A65" s="1" t="s">
        <v>98</v>
      </c>
      <c r="B65" s="1" t="s">
        <v>309</v>
      </c>
      <c r="C65" s="1">
        <v>8</v>
      </c>
      <c r="D65" s="1" t="s">
        <v>233</v>
      </c>
      <c r="E65" s="10">
        <f>749/1.23</f>
        <v>608.94308943089436</v>
      </c>
      <c r="F65" s="1">
        <f t="shared" si="0"/>
        <v>4871.5447154471549</v>
      </c>
      <c r="G65" t="s">
        <v>232</v>
      </c>
    </row>
    <row r="66" spans="1:7" x14ac:dyDescent="0.25">
      <c r="A66" s="1" t="s">
        <v>99</v>
      </c>
      <c r="B66" s="1" t="s">
        <v>105</v>
      </c>
      <c r="C66" s="1">
        <v>20</v>
      </c>
      <c r="D66" s="1" t="s">
        <v>136</v>
      </c>
      <c r="E66" s="1">
        <f>359.9/1.23</f>
        <v>292.60162601626013</v>
      </c>
      <c r="F66" s="1">
        <f t="shared" si="0"/>
        <v>5852.0325203252023</v>
      </c>
    </row>
    <row r="67" spans="1:7" x14ac:dyDescent="0.25">
      <c r="A67" s="1" t="s">
        <v>100</v>
      </c>
      <c r="B67" s="1" t="s">
        <v>106</v>
      </c>
      <c r="C67" s="1">
        <v>10</v>
      </c>
      <c r="D67" s="1" t="s">
        <v>136</v>
      </c>
      <c r="E67" s="1">
        <f>179.9/1.23</f>
        <v>146.26016260162604</v>
      </c>
      <c r="F67" s="1">
        <f t="shared" ref="F67:F131" si="1">E67*C67</f>
        <v>1462.6016260162603</v>
      </c>
    </row>
    <row r="68" spans="1:7" x14ac:dyDescent="0.25">
      <c r="A68" s="1" t="s">
        <v>101</v>
      </c>
      <c r="B68" s="2" t="s">
        <v>310</v>
      </c>
      <c r="C68" s="1">
        <v>8</v>
      </c>
      <c r="D68" s="1" t="s">
        <v>136</v>
      </c>
      <c r="E68" s="1">
        <f>8599.9/1.23</f>
        <v>6991.7886178861791</v>
      </c>
      <c r="F68" s="1">
        <f t="shared" si="1"/>
        <v>55934.308943089432</v>
      </c>
    </row>
    <row r="69" spans="1:7" x14ac:dyDescent="0.25">
      <c r="A69" s="1" t="s">
        <v>102</v>
      </c>
      <c r="B69" s="2" t="s">
        <v>311</v>
      </c>
      <c r="C69" s="1">
        <v>8</v>
      </c>
      <c r="D69" s="1" t="s">
        <v>136</v>
      </c>
      <c r="E69" s="1">
        <f>259.9/1.23</f>
        <v>211.30081300813006</v>
      </c>
      <c r="F69" s="1">
        <f t="shared" si="1"/>
        <v>1690.4065040650405</v>
      </c>
    </row>
    <row r="70" spans="1:7" x14ac:dyDescent="0.25">
      <c r="A70" s="1"/>
      <c r="B70" s="2" t="s">
        <v>182</v>
      </c>
      <c r="C70" s="1">
        <v>8</v>
      </c>
      <c r="D70" s="1" t="s">
        <v>136</v>
      </c>
      <c r="E70" s="1">
        <f>650/1.23</f>
        <v>528.45528455284557</v>
      </c>
      <c r="F70" s="1">
        <f t="shared" si="1"/>
        <v>4227.6422764227646</v>
      </c>
    </row>
    <row r="71" spans="1:7" x14ac:dyDescent="0.25">
      <c r="A71" s="1" t="s">
        <v>116</v>
      </c>
      <c r="B71" s="1" t="s">
        <v>110</v>
      </c>
      <c r="C71" s="1">
        <v>2</v>
      </c>
      <c r="D71" s="1" t="s">
        <v>136</v>
      </c>
      <c r="E71" s="1">
        <f>299.9/1.23</f>
        <v>243.82113821138211</v>
      </c>
      <c r="F71" s="1">
        <f t="shared" si="1"/>
        <v>487.64227642276421</v>
      </c>
    </row>
    <row r="72" spans="1:7" x14ac:dyDescent="0.25">
      <c r="A72" s="1" t="s">
        <v>117</v>
      </c>
      <c r="B72" s="1" t="s">
        <v>108</v>
      </c>
      <c r="C72" s="1">
        <v>1</v>
      </c>
      <c r="D72" s="1" t="s">
        <v>136</v>
      </c>
      <c r="E72" s="1">
        <f>(180+189.9)/1.23</f>
        <v>300.73170731707313</v>
      </c>
      <c r="F72" s="1">
        <f t="shared" si="1"/>
        <v>300.73170731707313</v>
      </c>
    </row>
    <row r="73" spans="1:7" x14ac:dyDescent="0.25">
      <c r="A73" s="1" t="s">
        <v>118</v>
      </c>
      <c r="B73" s="1" t="s">
        <v>109</v>
      </c>
      <c r="C73" s="1">
        <v>1</v>
      </c>
      <c r="D73" s="1" t="s">
        <v>136</v>
      </c>
      <c r="E73" s="1">
        <f>(719.9+4*139.9+129.9*2)/1.23</f>
        <v>1251.4634146341464</v>
      </c>
      <c r="F73" s="1">
        <f t="shared" si="1"/>
        <v>1251.4634146341464</v>
      </c>
    </row>
    <row r="74" spans="1:7" x14ac:dyDescent="0.25">
      <c r="A74" s="1" t="s">
        <v>119</v>
      </c>
      <c r="B74" s="1" t="s">
        <v>111</v>
      </c>
      <c r="C74" s="1">
        <v>10</v>
      </c>
      <c r="D74" s="1" t="s">
        <v>136</v>
      </c>
      <c r="E74" s="1">
        <f>299.9/1.23</f>
        <v>243.82113821138211</v>
      </c>
      <c r="F74" s="1">
        <f t="shared" si="1"/>
        <v>2438.2113821138209</v>
      </c>
    </row>
    <row r="75" spans="1:7" x14ac:dyDescent="0.25">
      <c r="A75" s="1" t="s">
        <v>120</v>
      </c>
      <c r="B75" s="1" t="s">
        <v>107</v>
      </c>
      <c r="C75" s="1">
        <v>30</v>
      </c>
      <c r="D75" s="1" t="s">
        <v>136</v>
      </c>
      <c r="E75" s="1">
        <f>299.9/1.23</f>
        <v>243.82113821138211</v>
      </c>
      <c r="F75" s="1">
        <f t="shared" si="1"/>
        <v>7314.6341463414628</v>
      </c>
    </row>
    <row r="76" spans="1:7" x14ac:dyDescent="0.25">
      <c r="A76" s="1" t="s">
        <v>121</v>
      </c>
      <c r="B76" s="1" t="s">
        <v>112</v>
      </c>
      <c r="C76" s="1">
        <v>10</v>
      </c>
      <c r="D76" s="1" t="s">
        <v>136</v>
      </c>
      <c r="E76" s="1">
        <f>299.9/1.23</f>
        <v>243.82113821138211</v>
      </c>
      <c r="F76" s="1">
        <f t="shared" si="1"/>
        <v>2438.2113821138209</v>
      </c>
    </row>
    <row r="77" spans="1:7" x14ac:dyDescent="0.25">
      <c r="A77" s="1" t="s">
        <v>122</v>
      </c>
      <c r="B77" s="2" t="s">
        <v>165</v>
      </c>
      <c r="C77" s="1">
        <v>9</v>
      </c>
      <c r="D77" s="1" t="s">
        <v>136</v>
      </c>
      <c r="E77" s="1">
        <f>599.9/1.23</f>
        <v>487.72357723577232</v>
      </c>
      <c r="F77" s="1">
        <f t="shared" si="1"/>
        <v>4389.5121951219508</v>
      </c>
    </row>
    <row r="78" spans="1:7" x14ac:dyDescent="0.25">
      <c r="A78" s="1" t="s">
        <v>123</v>
      </c>
      <c r="B78" s="1" t="s">
        <v>113</v>
      </c>
      <c r="C78" s="1">
        <v>108</v>
      </c>
      <c r="D78" s="1" t="s">
        <v>136</v>
      </c>
      <c r="E78" s="1">
        <f>239.9/1.23</f>
        <v>195.04065040650408</v>
      </c>
      <c r="F78" s="1">
        <f t="shared" si="1"/>
        <v>21064.390243902442</v>
      </c>
    </row>
    <row r="79" spans="1:7" x14ac:dyDescent="0.25">
      <c r="A79" s="1" t="s">
        <v>124</v>
      </c>
      <c r="B79" s="1" t="s">
        <v>114</v>
      </c>
      <c r="C79" s="1">
        <v>8</v>
      </c>
      <c r="D79" s="1" t="s">
        <v>136</v>
      </c>
      <c r="E79" s="1">
        <f>589.9/1.13</f>
        <v>522.0353982300885</v>
      </c>
      <c r="F79" s="1">
        <f t="shared" si="1"/>
        <v>4176.283185840708</v>
      </c>
    </row>
    <row r="80" spans="1:7" x14ac:dyDescent="0.25">
      <c r="A80" s="1" t="s">
        <v>125</v>
      </c>
      <c r="B80" s="1" t="s">
        <v>115</v>
      </c>
      <c r="C80" s="1">
        <v>1</v>
      </c>
      <c r="D80" s="1" t="s">
        <v>136</v>
      </c>
      <c r="E80" s="1">
        <f>799.9/1.23</f>
        <v>650.32520325203257</v>
      </c>
      <c r="F80" s="1">
        <f t="shared" si="1"/>
        <v>650.32520325203257</v>
      </c>
    </row>
    <row r="81" spans="1:6" x14ac:dyDescent="0.25">
      <c r="A81" s="1" t="s">
        <v>126</v>
      </c>
      <c r="B81" s="1" t="s">
        <v>133</v>
      </c>
      <c r="C81" s="1">
        <v>50</v>
      </c>
      <c r="D81" s="1" t="s">
        <v>136</v>
      </c>
      <c r="E81" s="3">
        <f>149.9/1.23</f>
        <v>121.869918699187</v>
      </c>
      <c r="F81" s="1">
        <f t="shared" si="1"/>
        <v>6093.4959349593501</v>
      </c>
    </row>
    <row r="82" spans="1:6" x14ac:dyDescent="0.25">
      <c r="A82" s="1" t="s">
        <v>127</v>
      </c>
      <c r="B82" s="1" t="s">
        <v>134</v>
      </c>
      <c r="C82" s="1">
        <v>2</v>
      </c>
      <c r="D82" s="1" t="s">
        <v>136</v>
      </c>
      <c r="E82" s="3">
        <f>179.9/1.23</f>
        <v>146.26016260162604</v>
      </c>
      <c r="F82" s="1">
        <f t="shared" si="1"/>
        <v>292.52032520325207</v>
      </c>
    </row>
    <row r="83" spans="1:6" x14ac:dyDescent="0.25">
      <c r="A83" s="1" t="s">
        <v>128</v>
      </c>
      <c r="B83" s="1" t="s">
        <v>135</v>
      </c>
      <c r="C83" s="1">
        <v>6</v>
      </c>
      <c r="D83" s="1" t="s">
        <v>136</v>
      </c>
      <c r="E83" s="3">
        <f>219.9/1.23</f>
        <v>178.78048780487805</v>
      </c>
      <c r="F83" s="1">
        <f t="shared" si="1"/>
        <v>1072.6829268292684</v>
      </c>
    </row>
    <row r="84" spans="1:6" x14ac:dyDescent="0.25">
      <c r="A84" s="1" t="s">
        <v>129</v>
      </c>
      <c r="B84" s="1" t="s">
        <v>312</v>
      </c>
      <c r="C84" s="1">
        <v>1</v>
      </c>
      <c r="D84" s="1" t="s">
        <v>42</v>
      </c>
      <c r="E84" s="1">
        <f>699/1.23</f>
        <v>568.29268292682923</v>
      </c>
      <c r="F84" s="1">
        <f t="shared" si="1"/>
        <v>568.29268292682923</v>
      </c>
    </row>
    <row r="85" spans="1:6" s="6" customFormat="1" x14ac:dyDescent="0.25">
      <c r="A85" s="5" t="s">
        <v>130</v>
      </c>
      <c r="B85" s="5" t="s">
        <v>313</v>
      </c>
      <c r="C85" s="5">
        <v>2</v>
      </c>
      <c r="D85" s="5" t="s">
        <v>42</v>
      </c>
      <c r="E85" s="5">
        <f>699/1.23</f>
        <v>568.29268292682923</v>
      </c>
      <c r="F85" s="1">
        <f t="shared" si="1"/>
        <v>1136.5853658536585</v>
      </c>
    </row>
    <row r="86" spans="1:6" x14ac:dyDescent="0.25">
      <c r="A86" s="1" t="s">
        <v>131</v>
      </c>
      <c r="B86" s="1" t="s">
        <v>144</v>
      </c>
      <c r="C86" s="1">
        <v>10</v>
      </c>
      <c r="D86" s="1" t="s">
        <v>42</v>
      </c>
      <c r="E86" s="1">
        <f>449/1.23</f>
        <v>365.04065040650408</v>
      </c>
      <c r="F86" s="1">
        <f t="shared" si="1"/>
        <v>3650.4065040650407</v>
      </c>
    </row>
    <row r="87" spans="1:6" x14ac:dyDescent="0.25">
      <c r="A87" s="1"/>
      <c r="B87" s="1" t="s">
        <v>191</v>
      </c>
      <c r="C87" s="1">
        <v>10</v>
      </c>
      <c r="D87" s="1" t="s">
        <v>42</v>
      </c>
      <c r="E87" s="1">
        <f>39.99/1.23</f>
        <v>32.512195121951223</v>
      </c>
      <c r="F87" s="1">
        <f t="shared" si="1"/>
        <v>325.1219512195122</v>
      </c>
    </row>
    <row r="88" spans="1:6" x14ac:dyDescent="0.25">
      <c r="A88" s="1"/>
      <c r="B88" s="1" t="s">
        <v>192</v>
      </c>
      <c r="C88" s="1">
        <v>10</v>
      </c>
      <c r="D88" s="1" t="s">
        <v>42</v>
      </c>
      <c r="E88" s="1">
        <f>29.99/1.23</f>
        <v>24.382113821138212</v>
      </c>
      <c r="F88" s="1">
        <f t="shared" si="1"/>
        <v>243.82113821138211</v>
      </c>
    </row>
    <row r="89" spans="1:6" x14ac:dyDescent="0.25">
      <c r="A89" s="1"/>
      <c r="B89" s="1" t="s">
        <v>193</v>
      </c>
      <c r="C89" s="1">
        <v>10</v>
      </c>
      <c r="D89" s="1" t="s">
        <v>42</v>
      </c>
      <c r="E89" s="1">
        <f>29.99/1.23</f>
        <v>24.382113821138212</v>
      </c>
      <c r="F89" s="1">
        <f t="shared" si="1"/>
        <v>243.82113821138211</v>
      </c>
    </row>
    <row r="90" spans="1:6" x14ac:dyDescent="0.25">
      <c r="A90" s="1"/>
      <c r="B90" s="1" t="s">
        <v>194</v>
      </c>
      <c r="C90" s="1">
        <v>10</v>
      </c>
      <c r="D90" s="1" t="s">
        <v>42</v>
      </c>
      <c r="E90" s="1">
        <f>29.99/1.23</f>
        <v>24.382113821138212</v>
      </c>
      <c r="F90" s="1">
        <f t="shared" si="1"/>
        <v>243.82113821138211</v>
      </c>
    </row>
    <row r="91" spans="1:6" x14ac:dyDescent="0.25">
      <c r="A91" s="1"/>
      <c r="B91" s="1" t="s">
        <v>195</v>
      </c>
      <c r="C91" s="1">
        <v>10</v>
      </c>
      <c r="D91" s="1" t="s">
        <v>42</v>
      </c>
      <c r="E91" s="1">
        <f>29.99/1.23</f>
        <v>24.382113821138212</v>
      </c>
      <c r="F91" s="1">
        <f t="shared" si="1"/>
        <v>243.82113821138211</v>
      </c>
    </row>
    <row r="92" spans="1:6" x14ac:dyDescent="0.25">
      <c r="A92" s="1"/>
      <c r="B92" s="1" t="s">
        <v>196</v>
      </c>
      <c r="C92" s="1">
        <v>10</v>
      </c>
      <c r="D92" s="1" t="s">
        <v>42</v>
      </c>
      <c r="E92" s="1">
        <f>14.99/1.23</f>
        <v>12.1869918699187</v>
      </c>
      <c r="F92" s="1">
        <f t="shared" si="1"/>
        <v>121.869918699187</v>
      </c>
    </row>
    <row r="93" spans="1:6" x14ac:dyDescent="0.25">
      <c r="A93" s="1"/>
      <c r="B93" s="1" t="s">
        <v>197</v>
      </c>
      <c r="C93" s="1">
        <v>10</v>
      </c>
      <c r="D93" s="1" t="s">
        <v>42</v>
      </c>
      <c r="E93" s="1">
        <f>49.99/1.23</f>
        <v>40.642276422764233</v>
      </c>
      <c r="F93" s="1">
        <f t="shared" si="1"/>
        <v>406.42276422764235</v>
      </c>
    </row>
    <row r="94" spans="1:6" x14ac:dyDescent="0.25">
      <c r="A94" s="1"/>
      <c r="B94" s="1" t="s">
        <v>198</v>
      </c>
      <c r="C94" s="1">
        <v>10</v>
      </c>
      <c r="D94" s="1" t="s">
        <v>42</v>
      </c>
      <c r="E94" s="1">
        <f>59.99/1.23</f>
        <v>48.772357723577237</v>
      </c>
      <c r="F94" s="1">
        <f t="shared" si="1"/>
        <v>487.72357723577238</v>
      </c>
    </row>
    <row r="95" spans="1:6" x14ac:dyDescent="0.25">
      <c r="A95" s="1"/>
      <c r="B95" s="1" t="s">
        <v>199</v>
      </c>
      <c r="C95" s="1">
        <v>10</v>
      </c>
      <c r="D95" s="1" t="s">
        <v>42</v>
      </c>
      <c r="E95" s="1">
        <f>19.99/1.23</f>
        <v>16.252032520325201</v>
      </c>
      <c r="F95" s="1">
        <f t="shared" si="1"/>
        <v>162.52032520325201</v>
      </c>
    </row>
    <row r="96" spans="1:6" x14ac:dyDescent="0.25">
      <c r="A96" s="1" t="s">
        <v>132</v>
      </c>
      <c r="B96" s="1" t="s">
        <v>145</v>
      </c>
      <c r="C96" s="1">
        <v>10</v>
      </c>
      <c r="D96" s="1" t="s">
        <v>42</v>
      </c>
      <c r="E96" s="1">
        <f>69.999/1.23</f>
        <v>56.909756097560972</v>
      </c>
      <c r="F96" s="1">
        <f t="shared" si="1"/>
        <v>569.09756097560967</v>
      </c>
    </row>
    <row r="97" spans="1:7" x14ac:dyDescent="0.25">
      <c r="A97" s="1" t="s">
        <v>139</v>
      </c>
      <c r="B97" s="1" t="s">
        <v>146</v>
      </c>
      <c r="C97" s="1">
        <v>10</v>
      </c>
      <c r="D97" s="1" t="s">
        <v>42</v>
      </c>
      <c r="E97" s="1">
        <f>299/1.23</f>
        <v>243.08943089430895</v>
      </c>
      <c r="F97" s="1">
        <f t="shared" si="1"/>
        <v>2430.8943089430895</v>
      </c>
    </row>
    <row r="98" spans="1:7" x14ac:dyDescent="0.25">
      <c r="A98" s="1" t="s">
        <v>140</v>
      </c>
      <c r="B98" s="1" t="s">
        <v>147</v>
      </c>
      <c r="C98" s="1">
        <v>10</v>
      </c>
      <c r="D98" s="1" t="s">
        <v>42</v>
      </c>
      <c r="E98" s="1">
        <f>149/1.23</f>
        <v>121.13821138211382</v>
      </c>
      <c r="F98" s="1">
        <f t="shared" si="1"/>
        <v>1211.3821138211383</v>
      </c>
    </row>
    <row r="99" spans="1:7" x14ac:dyDescent="0.25">
      <c r="A99" s="1" t="s">
        <v>141</v>
      </c>
      <c r="B99" s="1" t="s">
        <v>148</v>
      </c>
      <c r="C99" s="1">
        <v>20</v>
      </c>
      <c r="D99" s="1" t="s">
        <v>42</v>
      </c>
      <c r="E99" s="1">
        <f>79.99/1.23</f>
        <v>65.032520325203251</v>
      </c>
      <c r="F99" s="1">
        <f t="shared" si="1"/>
        <v>1300.6504065040649</v>
      </c>
    </row>
    <row r="100" spans="1:7" x14ac:dyDescent="0.25">
      <c r="A100" s="1" t="s">
        <v>142</v>
      </c>
      <c r="B100" s="1" t="s">
        <v>149</v>
      </c>
      <c r="C100" s="1">
        <v>10</v>
      </c>
      <c r="D100" s="1" t="s">
        <v>236</v>
      </c>
      <c r="E100" s="1">
        <f>369.99/1.23</f>
        <v>300.80487804878049</v>
      </c>
      <c r="F100" s="1">
        <f t="shared" si="1"/>
        <v>3008.0487804878048</v>
      </c>
      <c r="G100" t="s">
        <v>234</v>
      </c>
    </row>
    <row r="101" spans="1:7" x14ac:dyDescent="0.25">
      <c r="A101" s="1" t="s">
        <v>143</v>
      </c>
      <c r="B101" s="1" t="s">
        <v>304</v>
      </c>
      <c r="C101" s="1">
        <v>1</v>
      </c>
      <c r="D101" s="1" t="s">
        <v>236</v>
      </c>
      <c r="E101" s="1">
        <v>12500</v>
      </c>
      <c r="F101" s="1">
        <f t="shared" si="1"/>
        <v>12500</v>
      </c>
    </row>
    <row r="102" spans="1:7" x14ac:dyDescent="0.25">
      <c r="A102" s="1"/>
      <c r="B102" s="1" t="s">
        <v>235</v>
      </c>
      <c r="C102" s="1">
        <v>1</v>
      </c>
      <c r="D102" s="1" t="s">
        <v>236</v>
      </c>
      <c r="E102" s="1">
        <v>2500</v>
      </c>
      <c r="F102" s="1">
        <f t="shared" si="1"/>
        <v>2500</v>
      </c>
    </row>
    <row r="103" spans="1:7" x14ac:dyDescent="0.25">
      <c r="A103" s="1" t="s">
        <v>156</v>
      </c>
      <c r="B103" s="1" t="s">
        <v>150</v>
      </c>
      <c r="C103" s="1">
        <v>2</v>
      </c>
      <c r="D103" s="1" t="s">
        <v>237</v>
      </c>
      <c r="E103" s="1">
        <f>348/1.23</f>
        <v>282.92682926829269</v>
      </c>
      <c r="F103" s="1">
        <f t="shared" si="1"/>
        <v>565.85365853658539</v>
      </c>
      <c r="G103" t="s">
        <v>238</v>
      </c>
    </row>
    <row r="104" spans="1:7" x14ac:dyDescent="0.25">
      <c r="A104" s="1" t="s">
        <v>157</v>
      </c>
      <c r="B104" s="1" t="s">
        <v>239</v>
      </c>
      <c r="C104" s="1">
        <v>2</v>
      </c>
      <c r="D104" s="1" t="s">
        <v>237</v>
      </c>
      <c r="E104" s="1">
        <f>79.98/1.23</f>
        <v>65.024390243902445</v>
      </c>
      <c r="F104" s="1">
        <f t="shared" si="1"/>
        <v>130.04878048780489</v>
      </c>
      <c r="G104" t="s">
        <v>243</v>
      </c>
    </row>
    <row r="105" spans="1:7" x14ac:dyDescent="0.25">
      <c r="A105" s="1"/>
      <c r="B105" s="1" t="s">
        <v>240</v>
      </c>
      <c r="C105" s="1">
        <v>1</v>
      </c>
      <c r="D105" s="1" t="s">
        <v>237</v>
      </c>
      <c r="E105" s="1">
        <f>69.98/1.23</f>
        <v>56.894308943089435</v>
      </c>
      <c r="F105" s="1">
        <f t="shared" si="1"/>
        <v>56.894308943089435</v>
      </c>
      <c r="G105" s="4" t="s">
        <v>244</v>
      </c>
    </row>
    <row r="106" spans="1:7" x14ac:dyDescent="0.25">
      <c r="A106" s="1"/>
      <c r="B106" s="1" t="s">
        <v>241</v>
      </c>
      <c r="C106" s="1">
        <v>3</v>
      </c>
      <c r="D106" s="1" t="s">
        <v>237</v>
      </c>
      <c r="E106" s="1">
        <f>84.98/1.23</f>
        <v>69.089430894308947</v>
      </c>
      <c r="F106" s="1">
        <f t="shared" si="1"/>
        <v>207.26829268292684</v>
      </c>
      <c r="G106" t="s">
        <v>242</v>
      </c>
    </row>
    <row r="107" spans="1:7" x14ac:dyDescent="0.25">
      <c r="A107" s="1" t="s">
        <v>158</v>
      </c>
      <c r="B107" s="1" t="s">
        <v>151</v>
      </c>
      <c r="C107" s="1">
        <v>2</v>
      </c>
      <c r="D107" s="1" t="s">
        <v>237</v>
      </c>
      <c r="E107" s="1">
        <f>64.98/1.23</f>
        <v>52.829268292682933</v>
      </c>
      <c r="F107" s="1">
        <f t="shared" si="1"/>
        <v>105.65853658536587</v>
      </c>
      <c r="G107" t="s">
        <v>245</v>
      </c>
    </row>
    <row r="108" spans="1:7" x14ac:dyDescent="0.25">
      <c r="A108" s="1" t="s">
        <v>159</v>
      </c>
      <c r="B108" s="1" t="s">
        <v>152</v>
      </c>
      <c r="C108" s="1">
        <v>2</v>
      </c>
      <c r="D108" s="1" t="s">
        <v>237</v>
      </c>
      <c r="E108" s="1">
        <f>99.98/1.23</f>
        <v>81.284552845528466</v>
      </c>
      <c r="F108" s="1">
        <f t="shared" si="1"/>
        <v>162.56910569105693</v>
      </c>
      <c r="G108" t="s">
        <v>246</v>
      </c>
    </row>
    <row r="109" spans="1:7" x14ac:dyDescent="0.25">
      <c r="A109" s="1"/>
      <c r="B109" s="1" t="s">
        <v>248</v>
      </c>
      <c r="C109" s="1">
        <v>1</v>
      </c>
      <c r="D109" s="1" t="s">
        <v>237</v>
      </c>
      <c r="E109" s="1">
        <f>138/1.23</f>
        <v>112.19512195121952</v>
      </c>
      <c r="F109" s="1">
        <f t="shared" si="1"/>
        <v>112.19512195121952</v>
      </c>
      <c r="G109" s="4" t="s">
        <v>247</v>
      </c>
    </row>
    <row r="110" spans="1:7" x14ac:dyDescent="0.25">
      <c r="A110" s="1" t="s">
        <v>160</v>
      </c>
      <c r="B110" s="1" t="s">
        <v>153</v>
      </c>
      <c r="C110" s="1">
        <v>1</v>
      </c>
      <c r="D110" s="1" t="s">
        <v>250</v>
      </c>
      <c r="E110" s="1">
        <f>1119/1.23</f>
        <v>909.7560975609756</v>
      </c>
      <c r="F110" s="1">
        <f t="shared" si="1"/>
        <v>909.7560975609756</v>
      </c>
      <c r="G110" s="4" t="s">
        <v>249</v>
      </c>
    </row>
    <row r="111" spans="1:7" x14ac:dyDescent="0.25">
      <c r="A111" s="1"/>
      <c r="B111" s="1" t="s">
        <v>305</v>
      </c>
      <c r="C111" s="1">
        <v>1</v>
      </c>
      <c r="D111" s="1"/>
      <c r="E111" s="1">
        <f>2649/1.23</f>
        <v>2153.6585365853657</v>
      </c>
      <c r="F111" s="1">
        <f>E111*C111</f>
        <v>2153.6585365853657</v>
      </c>
      <c r="G111" s="4" t="s">
        <v>314</v>
      </c>
    </row>
    <row r="112" spans="1:7" x14ac:dyDescent="0.25">
      <c r="A112" s="1" t="s">
        <v>161</v>
      </c>
      <c r="B112" s="1" t="s">
        <v>154</v>
      </c>
      <c r="C112" s="1">
        <v>5</v>
      </c>
      <c r="D112" s="1" t="s">
        <v>265</v>
      </c>
      <c r="E112" s="1">
        <f>1648/1.23</f>
        <v>1339.8373983739837</v>
      </c>
      <c r="F112" s="1">
        <f t="shared" si="1"/>
        <v>6699.1869918699185</v>
      </c>
      <c r="G112" t="s">
        <v>264</v>
      </c>
    </row>
    <row r="113" spans="1:7" x14ac:dyDescent="0.25">
      <c r="A113" s="1" t="s">
        <v>162</v>
      </c>
      <c r="B113" s="1" t="s">
        <v>155</v>
      </c>
      <c r="C113" s="1">
        <v>1</v>
      </c>
      <c r="D113" s="1" t="s">
        <v>263</v>
      </c>
      <c r="E113" s="1">
        <f>1825.32/1.23</f>
        <v>1484</v>
      </c>
      <c r="F113" s="1">
        <f t="shared" si="1"/>
        <v>1484</v>
      </c>
      <c r="G113" t="s">
        <v>262</v>
      </c>
    </row>
    <row r="114" spans="1:7" x14ac:dyDescent="0.25">
      <c r="A114" s="1" t="s">
        <v>163</v>
      </c>
      <c r="B114" s="1" t="s">
        <v>164</v>
      </c>
      <c r="C114" s="1">
        <v>2</v>
      </c>
      <c r="D114" s="1" t="s">
        <v>136</v>
      </c>
      <c r="E114" s="3">
        <f>269.69/1.23</f>
        <v>219.26016260162601</v>
      </c>
      <c r="F114" s="1">
        <f t="shared" si="1"/>
        <v>438.52032520325201</v>
      </c>
    </row>
    <row r="115" spans="1:7" x14ac:dyDescent="0.25">
      <c r="A115" s="1" t="s">
        <v>171</v>
      </c>
      <c r="B115" s="1" t="s">
        <v>166</v>
      </c>
      <c r="C115" s="1">
        <v>5</v>
      </c>
      <c r="D115" s="1" t="s">
        <v>136</v>
      </c>
      <c r="E115" s="3">
        <f>799.9/1.23</f>
        <v>650.32520325203257</v>
      </c>
      <c r="F115" s="1">
        <f t="shared" si="1"/>
        <v>3251.6260162601629</v>
      </c>
    </row>
    <row r="116" spans="1:7" x14ac:dyDescent="0.25">
      <c r="A116" s="1" t="s">
        <v>172</v>
      </c>
      <c r="B116" s="1" t="s">
        <v>167</v>
      </c>
      <c r="C116" s="1">
        <v>2</v>
      </c>
      <c r="D116" s="1" t="s">
        <v>236</v>
      </c>
      <c r="E116" s="1">
        <v>1000</v>
      </c>
      <c r="F116" s="1">
        <f t="shared" si="1"/>
        <v>2000</v>
      </c>
    </row>
    <row r="117" spans="1:7" x14ac:dyDescent="0.25">
      <c r="A117" s="1" t="s">
        <v>173</v>
      </c>
      <c r="B117" s="1" t="s">
        <v>168</v>
      </c>
      <c r="C117" s="1">
        <v>45</v>
      </c>
      <c r="D117" s="1" t="s">
        <v>200</v>
      </c>
      <c r="E117" s="1">
        <f>6/1.23</f>
        <v>4.8780487804878048</v>
      </c>
      <c r="F117" s="1">
        <f t="shared" si="1"/>
        <v>219.51219512195121</v>
      </c>
    </row>
    <row r="118" spans="1:7" x14ac:dyDescent="0.25">
      <c r="A118" s="1" t="s">
        <v>174</v>
      </c>
      <c r="B118" s="1" t="s">
        <v>266</v>
      </c>
      <c r="C118" s="1">
        <v>1</v>
      </c>
      <c r="D118" s="1" t="s">
        <v>268</v>
      </c>
      <c r="E118" s="1">
        <f>239/1.23</f>
        <v>194.3089430894309</v>
      </c>
      <c r="F118" s="1">
        <f>E118*C118</f>
        <v>194.3089430894309</v>
      </c>
      <c r="G118" s="4" t="s">
        <v>269</v>
      </c>
    </row>
    <row r="119" spans="1:7" x14ac:dyDescent="0.25">
      <c r="A119" s="1"/>
      <c r="B119" s="1" t="s">
        <v>267</v>
      </c>
      <c r="C119" s="1">
        <v>1</v>
      </c>
      <c r="D119" s="1" t="s">
        <v>268</v>
      </c>
      <c r="E119" s="1">
        <f>215/1.23</f>
        <v>174.79674796747969</v>
      </c>
      <c r="F119" s="1">
        <f t="shared" si="1"/>
        <v>174.79674796747969</v>
      </c>
      <c r="G119" t="s">
        <v>270</v>
      </c>
    </row>
    <row r="120" spans="1:7" x14ac:dyDescent="0.25">
      <c r="A120" s="1" t="s">
        <v>175</v>
      </c>
      <c r="B120" s="1" t="s">
        <v>169</v>
      </c>
      <c r="C120" s="1">
        <v>10</v>
      </c>
      <c r="D120" s="1" t="s">
        <v>250</v>
      </c>
      <c r="E120" s="1">
        <f>800/1.23</f>
        <v>650.40650406504062</v>
      </c>
      <c r="F120" s="1">
        <f t="shared" si="1"/>
        <v>6504.0650406504064</v>
      </c>
      <c r="G120" s="4" t="s">
        <v>257</v>
      </c>
    </row>
    <row r="121" spans="1:7" x14ac:dyDescent="0.25">
      <c r="A121" s="1"/>
      <c r="B121" s="1" t="s">
        <v>260</v>
      </c>
      <c r="C121" s="1">
        <v>10</v>
      </c>
      <c r="D121" s="1" t="s">
        <v>250</v>
      </c>
      <c r="E121" s="1">
        <f>250/1.23</f>
        <v>203.2520325203252</v>
      </c>
      <c r="F121" s="1">
        <f t="shared" si="1"/>
        <v>2032.520325203252</v>
      </c>
      <c r="G121" s="4" t="s">
        <v>258</v>
      </c>
    </row>
    <row r="122" spans="1:7" x14ac:dyDescent="0.25">
      <c r="A122" s="1"/>
      <c r="B122" s="1" t="s">
        <v>261</v>
      </c>
      <c r="C122" s="1">
        <v>30</v>
      </c>
      <c r="D122" s="1" t="s">
        <v>250</v>
      </c>
      <c r="E122" s="1">
        <f>50/1.23</f>
        <v>40.650406504065039</v>
      </c>
      <c r="F122" s="1">
        <f t="shared" si="1"/>
        <v>1219.5121951219512</v>
      </c>
      <c r="G122" s="4" t="s">
        <v>259</v>
      </c>
    </row>
    <row r="123" spans="1:7" x14ac:dyDescent="0.25">
      <c r="A123" s="1" t="s">
        <v>176</v>
      </c>
      <c r="B123" s="1" t="s">
        <v>229</v>
      </c>
      <c r="C123" s="1">
        <v>10</v>
      </c>
      <c r="D123" s="1" t="s">
        <v>231</v>
      </c>
      <c r="E123" s="10">
        <f>500/1.23</f>
        <v>406.5040650406504</v>
      </c>
      <c r="F123" s="1">
        <f t="shared" si="1"/>
        <v>4065.040650406504</v>
      </c>
      <c r="G123" t="s">
        <v>230</v>
      </c>
    </row>
    <row r="124" spans="1:7" x14ac:dyDescent="0.25">
      <c r="A124" s="1" t="s">
        <v>177</v>
      </c>
      <c r="B124" s="1" t="s">
        <v>170</v>
      </c>
      <c r="C124" s="1">
        <v>4</v>
      </c>
      <c r="D124" s="1" t="s">
        <v>32</v>
      </c>
      <c r="E124" s="1">
        <v>770</v>
      </c>
      <c r="F124" s="1">
        <f t="shared" si="1"/>
        <v>3080</v>
      </c>
      <c r="G124" t="s">
        <v>228</v>
      </c>
    </row>
    <row r="125" spans="1:7" x14ac:dyDescent="0.25">
      <c r="A125" s="1" t="s">
        <v>180</v>
      </c>
      <c r="B125" s="1" t="s">
        <v>179</v>
      </c>
      <c r="C125" s="1">
        <v>2</v>
      </c>
      <c r="D125" s="1"/>
      <c r="E125" s="1">
        <v>1236.48</v>
      </c>
      <c r="F125" s="1">
        <f t="shared" si="1"/>
        <v>2472.96</v>
      </c>
    </row>
    <row r="126" spans="1:7" x14ac:dyDescent="0.25">
      <c r="A126" s="1" t="s">
        <v>181</v>
      </c>
      <c r="B126" s="1" t="s">
        <v>178</v>
      </c>
      <c r="C126" s="1">
        <v>1</v>
      </c>
      <c r="D126" s="1" t="s">
        <v>297</v>
      </c>
      <c r="E126" s="1">
        <f>129.95/1.23</f>
        <v>105.65040650406503</v>
      </c>
      <c r="F126" s="1">
        <f>E126*C126</f>
        <v>105.65040650406503</v>
      </c>
    </row>
    <row r="127" spans="1:7" x14ac:dyDescent="0.25">
      <c r="A127" s="1" t="s">
        <v>275</v>
      </c>
      <c r="B127" s="1" t="s">
        <v>208</v>
      </c>
      <c r="C127" s="1">
        <v>40</v>
      </c>
      <c r="D127" s="1" t="s">
        <v>42</v>
      </c>
      <c r="E127" s="1">
        <f>59.99/1.23</f>
        <v>48.772357723577237</v>
      </c>
      <c r="F127" s="1">
        <f t="shared" si="1"/>
        <v>1950.8943089430895</v>
      </c>
      <c r="G127" s="4"/>
    </row>
    <row r="128" spans="1:7" x14ac:dyDescent="0.25">
      <c r="A128" s="1" t="s">
        <v>276</v>
      </c>
      <c r="B128" s="1" t="s">
        <v>209</v>
      </c>
      <c r="C128" s="1">
        <v>40</v>
      </c>
      <c r="D128" s="1" t="s">
        <v>42</v>
      </c>
      <c r="E128" s="1">
        <f>49.99/1.23</f>
        <v>40.642276422764233</v>
      </c>
      <c r="F128" s="1">
        <f t="shared" si="1"/>
        <v>1625.6910569105694</v>
      </c>
      <c r="G128" s="4"/>
    </row>
    <row r="129" spans="1:7" x14ac:dyDescent="0.25">
      <c r="A129" s="1" t="s">
        <v>277</v>
      </c>
      <c r="B129" s="1" t="s">
        <v>210</v>
      </c>
      <c r="C129" s="1">
        <v>50</v>
      </c>
      <c r="D129" s="1" t="s">
        <v>42</v>
      </c>
      <c r="E129" s="1">
        <f>19.99/1.23</f>
        <v>16.252032520325201</v>
      </c>
      <c r="F129" s="1">
        <f t="shared" si="1"/>
        <v>812.60162601626007</v>
      </c>
      <c r="G129" s="4"/>
    </row>
    <row r="130" spans="1:7" x14ac:dyDescent="0.25">
      <c r="A130" s="1" t="s">
        <v>278</v>
      </c>
      <c r="B130" s="1" t="s">
        <v>211</v>
      </c>
      <c r="C130" s="1">
        <v>2</v>
      </c>
      <c r="D130" s="1" t="s">
        <v>42</v>
      </c>
      <c r="E130" s="1">
        <f>44.99/1.23</f>
        <v>36.577235772357724</v>
      </c>
      <c r="F130" s="1">
        <f t="shared" si="1"/>
        <v>73.154471544715449</v>
      </c>
      <c r="G130" s="4"/>
    </row>
    <row r="131" spans="1:7" x14ac:dyDescent="0.25">
      <c r="A131" s="1" t="s">
        <v>279</v>
      </c>
      <c r="B131" s="1" t="s">
        <v>213</v>
      </c>
      <c r="C131" s="1">
        <v>24</v>
      </c>
      <c r="D131" s="1" t="s">
        <v>32</v>
      </c>
      <c r="E131" s="3">
        <v>6.5</v>
      </c>
      <c r="F131" s="1">
        <f t="shared" si="1"/>
        <v>156</v>
      </c>
      <c r="G131" s="4" t="s">
        <v>212</v>
      </c>
    </row>
    <row r="132" spans="1:7" x14ac:dyDescent="0.25">
      <c r="A132" s="1" t="s">
        <v>280</v>
      </c>
      <c r="B132" s="1" t="s">
        <v>214</v>
      </c>
      <c r="C132" s="1">
        <v>24</v>
      </c>
      <c r="D132" s="1" t="s">
        <v>32</v>
      </c>
      <c r="E132" s="3">
        <v>5.9</v>
      </c>
      <c r="F132" s="1">
        <f t="shared" ref="F132:F148" si="2">E132*C132</f>
        <v>141.60000000000002</v>
      </c>
      <c r="G132" t="s">
        <v>224</v>
      </c>
    </row>
    <row r="133" spans="1:7" x14ac:dyDescent="0.25">
      <c r="A133" s="1" t="s">
        <v>281</v>
      </c>
      <c r="B133" s="1" t="s">
        <v>215</v>
      </c>
      <c r="C133" s="1">
        <v>24</v>
      </c>
      <c r="D133" s="1" t="s">
        <v>32</v>
      </c>
      <c r="E133" s="3">
        <v>8.4</v>
      </c>
      <c r="F133" s="1">
        <f t="shared" si="2"/>
        <v>201.60000000000002</v>
      </c>
      <c r="G133" s="7" t="s">
        <v>226</v>
      </c>
    </row>
    <row r="134" spans="1:7" x14ac:dyDescent="0.25">
      <c r="A134" s="1" t="s">
        <v>282</v>
      </c>
      <c r="B134" s="1" t="s">
        <v>216</v>
      </c>
      <c r="C134" s="1">
        <v>24</v>
      </c>
      <c r="D134" s="1" t="s">
        <v>32</v>
      </c>
      <c r="E134" s="3">
        <v>8.4</v>
      </c>
      <c r="F134" s="1">
        <f t="shared" si="2"/>
        <v>201.60000000000002</v>
      </c>
      <c r="G134" s="4" t="s">
        <v>225</v>
      </c>
    </row>
    <row r="135" spans="1:7" x14ac:dyDescent="0.25">
      <c r="A135" s="1" t="s">
        <v>283</v>
      </c>
      <c r="B135" s="1" t="s">
        <v>217</v>
      </c>
      <c r="C135" s="1">
        <v>24</v>
      </c>
      <c r="D135" s="1" t="s">
        <v>32</v>
      </c>
      <c r="E135" s="3">
        <v>10.9</v>
      </c>
      <c r="F135" s="1">
        <f t="shared" si="2"/>
        <v>261.60000000000002</v>
      </c>
      <c r="G135" t="s">
        <v>227</v>
      </c>
    </row>
    <row r="136" spans="1:7" x14ac:dyDescent="0.25">
      <c r="A136" s="1" t="s">
        <v>284</v>
      </c>
      <c r="B136" s="1" t="s">
        <v>218</v>
      </c>
      <c r="C136" s="1">
        <v>4</v>
      </c>
      <c r="D136" s="1" t="s">
        <v>42</v>
      </c>
      <c r="E136" s="1">
        <f>159/1.23</f>
        <v>129.26829268292684</v>
      </c>
      <c r="F136" s="1">
        <f t="shared" si="2"/>
        <v>517.07317073170736</v>
      </c>
    </row>
    <row r="137" spans="1:7" x14ac:dyDescent="0.25">
      <c r="A137" s="1" t="s">
        <v>285</v>
      </c>
      <c r="B137" s="1" t="s">
        <v>222</v>
      </c>
      <c r="C137" s="1">
        <v>4</v>
      </c>
      <c r="D137" s="1" t="s">
        <v>223</v>
      </c>
      <c r="E137" s="1">
        <f>79.99/1.23</f>
        <v>65.032520325203251</v>
      </c>
      <c r="F137" s="1">
        <f t="shared" si="2"/>
        <v>260.130081300813</v>
      </c>
    </row>
    <row r="138" spans="1:7" x14ac:dyDescent="0.25">
      <c r="A138" s="1" t="s">
        <v>286</v>
      </c>
      <c r="B138" s="1" t="s">
        <v>219</v>
      </c>
      <c r="C138" s="1">
        <v>1</v>
      </c>
      <c r="D138" s="1" t="s">
        <v>42</v>
      </c>
      <c r="E138" s="1">
        <f>697/1.23</f>
        <v>566.66666666666663</v>
      </c>
      <c r="F138" s="1">
        <f t="shared" si="2"/>
        <v>566.66666666666663</v>
      </c>
    </row>
    <row r="139" spans="1:7" x14ac:dyDescent="0.25">
      <c r="A139" s="1" t="s">
        <v>287</v>
      </c>
      <c r="B139" s="1" t="s">
        <v>220</v>
      </c>
      <c r="C139" s="1">
        <v>1</v>
      </c>
      <c r="D139" s="1" t="s">
        <v>42</v>
      </c>
      <c r="E139" s="1">
        <f>399/1.23</f>
        <v>324.39024390243901</v>
      </c>
      <c r="F139" s="1">
        <f t="shared" si="2"/>
        <v>324.39024390243901</v>
      </c>
    </row>
    <row r="140" spans="1:7" x14ac:dyDescent="0.25">
      <c r="A140" s="1" t="s">
        <v>288</v>
      </c>
      <c r="B140" s="1" t="s">
        <v>221</v>
      </c>
      <c r="C140" s="1">
        <v>2</v>
      </c>
      <c r="D140" s="1" t="s">
        <v>42</v>
      </c>
      <c r="E140" s="1">
        <f>99/1.23</f>
        <v>80.487804878048777</v>
      </c>
      <c r="F140" s="1">
        <f t="shared" si="2"/>
        <v>160.97560975609755</v>
      </c>
    </row>
    <row r="141" spans="1:7" x14ac:dyDescent="0.25">
      <c r="A141" s="1" t="s">
        <v>289</v>
      </c>
      <c r="B141" s="1" t="s">
        <v>271</v>
      </c>
      <c r="C141" s="1">
        <v>3</v>
      </c>
      <c r="D141" s="1" t="s">
        <v>223</v>
      </c>
      <c r="E141" s="1">
        <f>24.99/1.23</f>
        <v>20.317073170731707</v>
      </c>
      <c r="F141" s="1">
        <f t="shared" si="2"/>
        <v>60.951219512195124</v>
      </c>
      <c r="G141" s="7" t="s">
        <v>273</v>
      </c>
    </row>
    <row r="142" spans="1:7" x14ac:dyDescent="0.25">
      <c r="A142" s="1" t="s">
        <v>290</v>
      </c>
      <c r="B142" s="1" t="s">
        <v>272</v>
      </c>
      <c r="C142" s="1">
        <v>1</v>
      </c>
      <c r="D142" s="1" t="s">
        <v>223</v>
      </c>
      <c r="E142" s="1">
        <f>40.98/1.23</f>
        <v>33.317073170731703</v>
      </c>
      <c r="F142" s="1">
        <f t="shared" si="2"/>
        <v>33.317073170731703</v>
      </c>
      <c r="G142" t="s">
        <v>274</v>
      </c>
    </row>
    <row r="143" spans="1:7" x14ac:dyDescent="0.25">
      <c r="A143" s="1" t="s">
        <v>291</v>
      </c>
      <c r="B143" s="1" t="s">
        <v>292</v>
      </c>
      <c r="C143" s="8">
        <v>1</v>
      </c>
      <c r="D143" s="8" t="s">
        <v>233</v>
      </c>
      <c r="E143" s="1">
        <f>3299/1.23</f>
        <v>2682.1138211382113</v>
      </c>
      <c r="F143" s="1">
        <f t="shared" si="2"/>
        <v>2682.1138211382113</v>
      </c>
      <c r="G143" t="s">
        <v>293</v>
      </c>
    </row>
    <row r="144" spans="1:7" x14ac:dyDescent="0.25">
      <c r="A144" s="1" t="s">
        <v>295</v>
      </c>
      <c r="B144" s="8" t="s">
        <v>296</v>
      </c>
      <c r="C144" s="8">
        <v>1</v>
      </c>
      <c r="D144" s="8" t="s">
        <v>233</v>
      </c>
      <c r="E144" s="1">
        <f>599/1.23</f>
        <v>486.99186991869919</v>
      </c>
      <c r="F144" s="1">
        <f t="shared" si="2"/>
        <v>486.99186991869919</v>
      </c>
      <c r="G144" t="s">
        <v>294</v>
      </c>
    </row>
    <row r="145" spans="2:6" x14ac:dyDescent="0.25">
      <c r="B145" s="8" t="s">
        <v>298</v>
      </c>
      <c r="C145" s="8">
        <v>1</v>
      </c>
      <c r="D145" s="8" t="s">
        <v>42</v>
      </c>
      <c r="E145">
        <v>20000</v>
      </c>
      <c r="F145" s="1">
        <f t="shared" si="2"/>
        <v>20000</v>
      </c>
    </row>
    <row r="146" spans="2:6" x14ac:dyDescent="0.25">
      <c r="B146" s="8" t="s">
        <v>299</v>
      </c>
      <c r="C146" s="8">
        <v>1</v>
      </c>
      <c r="D146" s="8" t="s">
        <v>32</v>
      </c>
      <c r="E146">
        <v>10000</v>
      </c>
      <c r="F146" s="1">
        <f t="shared" si="2"/>
        <v>10000</v>
      </c>
    </row>
    <row r="147" spans="2:6" x14ac:dyDescent="0.25">
      <c r="B147" s="8" t="s">
        <v>300</v>
      </c>
      <c r="C147" s="8">
        <v>1</v>
      </c>
      <c r="D147" s="8" t="s">
        <v>301</v>
      </c>
      <c r="E147">
        <v>20000</v>
      </c>
      <c r="F147" s="1">
        <f t="shared" si="2"/>
        <v>20000</v>
      </c>
    </row>
    <row r="148" spans="2:6" x14ac:dyDescent="0.25">
      <c r="B148" s="8" t="s">
        <v>306</v>
      </c>
      <c r="C148" s="8">
        <v>3</v>
      </c>
      <c r="E148">
        <v>200</v>
      </c>
      <c r="F148" s="8">
        <f t="shared" si="2"/>
        <v>600</v>
      </c>
    </row>
    <row r="149" spans="2:6" x14ac:dyDescent="0.25">
      <c r="B149" s="8"/>
      <c r="C149" s="8"/>
      <c r="F149" s="11">
        <f>SUM(F2:F148)</f>
        <v>333267.3925354341</v>
      </c>
    </row>
  </sheetData>
  <autoFilter ref="A1:G149" xr:uid="{00000000-0009-0000-0000-000000000000}"/>
  <phoneticPr fontId="2" type="noConversion"/>
  <hyperlinks>
    <hyperlink ref="G131" r:id="rId1" xr:uid="{00000000-0004-0000-0000-000000000000}"/>
    <hyperlink ref="G134" r:id="rId2" xr:uid="{00000000-0004-0000-0000-000001000000}"/>
    <hyperlink ref="G12" r:id="rId3" xr:uid="{00000000-0004-0000-0000-000002000000}"/>
    <hyperlink ref="G13" r:id="rId4" xr:uid="{00000000-0004-0000-0000-000003000000}"/>
    <hyperlink ref="G15" r:id="rId5" xr:uid="{00000000-0004-0000-0000-000004000000}"/>
    <hyperlink ref="G16" r:id="rId6" xr:uid="{00000000-0004-0000-0000-000005000000}"/>
    <hyperlink ref="G105" r:id="rId7" xr:uid="{00000000-0004-0000-0000-000006000000}"/>
    <hyperlink ref="G109" r:id="rId8" xr:uid="{00000000-0004-0000-0000-000007000000}"/>
    <hyperlink ref="G64" r:id="rId9" xr:uid="{00000000-0004-0000-0000-000008000000}"/>
    <hyperlink ref="G118" r:id="rId10" xr:uid="{00000000-0004-0000-0000-000009000000}"/>
    <hyperlink ref="G111" r:id="rId11" xr:uid="{00000000-0004-0000-0000-00000A000000}"/>
    <hyperlink ref="G62" r:id="rId12" xr:uid="{00000000-0004-0000-0000-00000B000000}"/>
    <hyperlink ref="G63" r:id="rId13" xr:uid="{00000000-0004-0000-0000-00000C000000}"/>
    <hyperlink ref="G110" r:id="rId14" xr:uid="{00000000-0004-0000-0000-00000D000000}"/>
    <hyperlink ref="G120" r:id="rId15" xr:uid="{00000000-0004-0000-0000-00000E000000}"/>
    <hyperlink ref="G121" r:id="rId16" xr:uid="{00000000-0004-0000-0000-00000F000000}"/>
    <hyperlink ref="G122" r:id="rId17" xr:uid="{00000000-0004-0000-0000-000010000000}"/>
  </hyperlinks>
  <pageMargins left="0.7" right="0.7" top="0.75" bottom="0.75" header="0.3" footer="0.3"/>
  <pageSetup paperSize="9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116C5-31BD-460D-BB19-15D9ECE87788}">
  <dimension ref="A1:L359"/>
  <sheetViews>
    <sheetView tabSelected="1" workbookViewId="0">
      <selection activeCell="N17" sqref="N17"/>
    </sheetView>
  </sheetViews>
  <sheetFormatPr defaultRowHeight="15" x14ac:dyDescent="0.25"/>
  <cols>
    <col min="1" max="1" width="5.140625" customWidth="1"/>
    <col min="2" max="2" width="46.5703125" customWidth="1"/>
    <col min="3" max="3" width="9.5703125" customWidth="1"/>
    <col min="4" max="4" width="10.28515625" hidden="1" customWidth="1"/>
    <col min="5" max="5" width="0.28515625" style="28" hidden="1" customWidth="1"/>
    <col min="6" max="6" width="0.140625" style="28" customWidth="1"/>
    <col min="7" max="7" width="0.140625" style="21" customWidth="1"/>
    <col min="8" max="8" width="16.7109375" style="28" customWidth="1"/>
    <col min="9" max="9" width="16" style="32" customWidth="1"/>
    <col min="10" max="10" width="21.5703125" customWidth="1"/>
    <col min="11" max="11" width="12.7109375" customWidth="1"/>
  </cols>
  <sheetData>
    <row r="1" spans="1:12" x14ac:dyDescent="0.25">
      <c r="H1" s="44" t="s">
        <v>771</v>
      </c>
      <c r="I1" s="44"/>
    </row>
    <row r="2" spans="1:12" x14ac:dyDescent="0.25">
      <c r="H2" s="44"/>
      <c r="I2" s="44"/>
    </row>
    <row r="3" spans="1:12" x14ac:dyDescent="0.25">
      <c r="H3" s="44"/>
      <c r="I3" s="44"/>
    </row>
    <row r="4" spans="1:12" ht="14.45" customHeight="1" x14ac:dyDescent="0.25">
      <c r="B4" s="43" t="s">
        <v>769</v>
      </c>
      <c r="C4" s="43"/>
      <c r="D4" s="43"/>
      <c r="E4" s="43"/>
      <c r="F4" s="43"/>
      <c r="G4" s="43"/>
      <c r="H4" s="43"/>
      <c r="I4" s="43"/>
    </row>
    <row r="5" spans="1:12" x14ac:dyDescent="0.25">
      <c r="B5" s="43"/>
      <c r="C5" s="43"/>
      <c r="D5" s="43"/>
      <c r="E5" s="43"/>
      <c r="F5" s="43"/>
      <c r="G5" s="43"/>
      <c r="H5" s="43"/>
      <c r="I5" s="43"/>
    </row>
    <row r="6" spans="1:12" x14ac:dyDescent="0.25">
      <c r="B6" s="43"/>
      <c r="C6" s="43"/>
      <c r="D6" s="43"/>
      <c r="E6" s="43"/>
      <c r="F6" s="43"/>
      <c r="G6" s="43"/>
      <c r="H6" s="43"/>
      <c r="I6" s="43"/>
    </row>
    <row r="7" spans="1:12" x14ac:dyDescent="0.25">
      <c r="B7" s="43"/>
      <c r="C7" s="43"/>
      <c r="D7" s="43"/>
      <c r="E7" s="43"/>
      <c r="F7" s="43"/>
      <c r="G7" s="43"/>
      <c r="H7" s="43"/>
      <c r="I7" s="43"/>
    </row>
    <row r="8" spans="1:12" x14ac:dyDescent="0.25">
      <c r="A8" s="42"/>
      <c r="B8" s="42"/>
      <c r="C8" s="42"/>
      <c r="D8" s="42"/>
      <c r="E8" s="42"/>
      <c r="F8" s="42"/>
      <c r="G8" s="42"/>
      <c r="H8" s="42"/>
    </row>
    <row r="9" spans="1:12" x14ac:dyDescent="0.25">
      <c r="A9" s="1" t="s">
        <v>0</v>
      </c>
      <c r="B9" s="20" t="s">
        <v>1</v>
      </c>
      <c r="C9" s="19" t="s">
        <v>2</v>
      </c>
      <c r="D9" s="19" t="s">
        <v>3</v>
      </c>
      <c r="E9" s="27" t="s">
        <v>302</v>
      </c>
      <c r="F9" s="27"/>
      <c r="G9" s="22" t="s">
        <v>761</v>
      </c>
      <c r="H9" s="27" t="s">
        <v>762</v>
      </c>
      <c r="I9" s="33" t="s">
        <v>763</v>
      </c>
    </row>
    <row r="10" spans="1:12" x14ac:dyDescent="0.25">
      <c r="A10" s="1" t="s">
        <v>4</v>
      </c>
      <c r="B10" s="2" t="s">
        <v>31</v>
      </c>
      <c r="C10" s="1">
        <v>264</v>
      </c>
      <c r="D10" s="1" t="s">
        <v>32</v>
      </c>
      <c r="E10" s="26">
        <v>8.2200000000000006</v>
      </c>
      <c r="F10" s="26">
        <v>1.23</v>
      </c>
      <c r="G10" s="23">
        <f>E10*F10</f>
        <v>10.1106</v>
      </c>
      <c r="H10" s="26">
        <f>ROUND(G10,2)</f>
        <v>10.11</v>
      </c>
      <c r="I10" s="33">
        <f>H10*C10</f>
        <v>2669.04</v>
      </c>
      <c r="J10" s="34"/>
      <c r="L10" s="35"/>
    </row>
    <row r="11" spans="1:12" x14ac:dyDescent="0.25">
      <c r="A11" s="1" t="s">
        <v>5</v>
      </c>
      <c r="B11" s="2" t="s">
        <v>33</v>
      </c>
      <c r="C11" s="1">
        <v>264</v>
      </c>
      <c r="D11" s="1" t="s">
        <v>32</v>
      </c>
      <c r="E11" s="26">
        <v>8.82</v>
      </c>
      <c r="F11" s="26">
        <v>1.23</v>
      </c>
      <c r="G11" s="23">
        <f t="shared" ref="G11:G74" si="0">E11*F11</f>
        <v>10.848599999999999</v>
      </c>
      <c r="H11" s="26">
        <f t="shared" ref="H11:H74" si="1">ROUND(G11,2)</f>
        <v>10.85</v>
      </c>
      <c r="I11" s="33">
        <f t="shared" ref="I11:I74" si="2">H11*C11</f>
        <v>2864.4</v>
      </c>
    </row>
    <row r="12" spans="1:12" x14ac:dyDescent="0.25">
      <c r="A12" s="1" t="s">
        <v>6</v>
      </c>
      <c r="B12" s="2" t="s">
        <v>34</v>
      </c>
      <c r="C12" s="1">
        <v>264</v>
      </c>
      <c r="D12" s="1" t="s">
        <v>32</v>
      </c>
      <c r="E12" s="26">
        <v>6.68</v>
      </c>
      <c r="F12" s="26">
        <v>1.23</v>
      </c>
      <c r="G12" s="23">
        <f t="shared" si="0"/>
        <v>8.2164000000000001</v>
      </c>
      <c r="H12" s="26">
        <f t="shared" si="1"/>
        <v>8.2200000000000006</v>
      </c>
      <c r="I12" s="33">
        <f t="shared" si="2"/>
        <v>2170.0800000000004</v>
      </c>
      <c r="J12" s="34"/>
    </row>
    <row r="13" spans="1:12" x14ac:dyDescent="0.25">
      <c r="A13" s="1" t="s">
        <v>7</v>
      </c>
      <c r="B13" s="2" t="s">
        <v>35</v>
      </c>
      <c r="C13" s="1">
        <v>300</v>
      </c>
      <c r="D13" s="1" t="s">
        <v>32</v>
      </c>
      <c r="E13" s="26">
        <v>15</v>
      </c>
      <c r="F13" s="26">
        <v>1.23</v>
      </c>
      <c r="G13" s="23">
        <f t="shared" si="0"/>
        <v>18.45</v>
      </c>
      <c r="H13" s="26">
        <f t="shared" si="1"/>
        <v>18.45</v>
      </c>
      <c r="I13" s="33">
        <f t="shared" si="2"/>
        <v>5535</v>
      </c>
    </row>
    <row r="14" spans="1:12" x14ac:dyDescent="0.25">
      <c r="A14" s="1" t="s">
        <v>8</v>
      </c>
      <c r="B14" s="2" t="s">
        <v>768</v>
      </c>
      <c r="C14" s="1">
        <v>10</v>
      </c>
      <c r="D14" s="1" t="s">
        <v>32</v>
      </c>
      <c r="E14" s="26">
        <v>119</v>
      </c>
      <c r="F14" s="26">
        <v>1.23</v>
      </c>
      <c r="G14" s="23">
        <f t="shared" si="0"/>
        <v>146.37</v>
      </c>
      <c r="H14" s="26">
        <f t="shared" si="1"/>
        <v>146.37</v>
      </c>
      <c r="I14" s="33">
        <f t="shared" si="2"/>
        <v>1463.7</v>
      </c>
    </row>
    <row r="15" spans="1:12" x14ac:dyDescent="0.25">
      <c r="A15" s="1" t="s">
        <v>9</v>
      </c>
      <c r="B15" s="2" t="s">
        <v>37</v>
      </c>
      <c r="C15" s="1">
        <v>264</v>
      </c>
      <c r="D15" s="1" t="s">
        <v>32</v>
      </c>
      <c r="E15" s="26">
        <v>4.3499999999999996</v>
      </c>
      <c r="F15" s="26">
        <v>1.23</v>
      </c>
      <c r="G15" s="23">
        <f t="shared" si="0"/>
        <v>5.3504999999999994</v>
      </c>
      <c r="H15" s="26">
        <f t="shared" si="1"/>
        <v>5.35</v>
      </c>
      <c r="I15" s="33">
        <f t="shared" si="2"/>
        <v>1412.3999999999999</v>
      </c>
    </row>
    <row r="16" spans="1:12" x14ac:dyDescent="0.25">
      <c r="A16" s="1" t="s">
        <v>10</v>
      </c>
      <c r="B16" s="2" t="s">
        <v>38</v>
      </c>
      <c r="C16" s="1">
        <v>264</v>
      </c>
      <c r="D16" s="1" t="s">
        <v>32</v>
      </c>
      <c r="E16" s="26">
        <v>3.26</v>
      </c>
      <c r="F16" s="26">
        <v>1.23</v>
      </c>
      <c r="G16" s="23">
        <f t="shared" si="0"/>
        <v>4.0097999999999994</v>
      </c>
      <c r="H16" s="26">
        <f t="shared" si="1"/>
        <v>4.01</v>
      </c>
      <c r="I16" s="33">
        <f t="shared" si="2"/>
        <v>1058.6399999999999</v>
      </c>
    </row>
    <row r="17" spans="1:9" x14ac:dyDescent="0.25">
      <c r="A17" s="1" t="s">
        <v>11</v>
      </c>
      <c r="B17" s="2" t="s">
        <v>39</v>
      </c>
      <c r="C17" s="1">
        <v>264</v>
      </c>
      <c r="D17" s="1" t="s">
        <v>32</v>
      </c>
      <c r="E17" s="26">
        <v>12.35</v>
      </c>
      <c r="F17" s="26">
        <v>1.23</v>
      </c>
      <c r="G17" s="23">
        <f t="shared" si="0"/>
        <v>15.1905</v>
      </c>
      <c r="H17" s="26">
        <f t="shared" si="1"/>
        <v>15.19</v>
      </c>
      <c r="I17" s="33">
        <f t="shared" si="2"/>
        <v>4010.16</v>
      </c>
    </row>
    <row r="18" spans="1:9" x14ac:dyDescent="0.25">
      <c r="A18" s="1" t="s">
        <v>12</v>
      </c>
      <c r="B18" s="2" t="s">
        <v>40</v>
      </c>
      <c r="C18" s="1">
        <v>264</v>
      </c>
      <c r="D18" s="1" t="s">
        <v>32</v>
      </c>
      <c r="E18" s="26">
        <v>2.74</v>
      </c>
      <c r="F18" s="26">
        <v>1.23</v>
      </c>
      <c r="G18" s="23">
        <f t="shared" si="0"/>
        <v>3.3702000000000001</v>
      </c>
      <c r="H18" s="26">
        <f t="shared" si="1"/>
        <v>3.37</v>
      </c>
      <c r="I18" s="33">
        <f t="shared" si="2"/>
        <v>889.68000000000006</v>
      </c>
    </row>
    <row r="19" spans="1:9" x14ac:dyDescent="0.25">
      <c r="A19" s="1" t="s">
        <v>13</v>
      </c>
      <c r="B19" s="2" t="s">
        <v>41</v>
      </c>
      <c r="C19" s="1">
        <v>6</v>
      </c>
      <c r="D19" s="1" t="s">
        <v>42</v>
      </c>
      <c r="E19" s="26">
        <f>219/1.23</f>
        <v>178.04878048780489</v>
      </c>
      <c r="F19" s="26">
        <v>1.23</v>
      </c>
      <c r="G19" s="23">
        <f t="shared" si="0"/>
        <v>219</v>
      </c>
      <c r="H19" s="26">
        <f t="shared" si="1"/>
        <v>219</v>
      </c>
      <c r="I19" s="33">
        <f t="shared" si="2"/>
        <v>1314</v>
      </c>
    </row>
    <row r="20" spans="1:9" x14ac:dyDescent="0.25">
      <c r="A20" s="1" t="s">
        <v>14</v>
      </c>
      <c r="B20" s="2" t="s">
        <v>43</v>
      </c>
      <c r="C20" s="1">
        <v>18</v>
      </c>
      <c r="D20" s="1" t="s">
        <v>32</v>
      </c>
      <c r="E20" s="26">
        <v>29</v>
      </c>
      <c r="F20" s="26">
        <v>1.23</v>
      </c>
      <c r="G20" s="23">
        <f t="shared" si="0"/>
        <v>35.67</v>
      </c>
      <c r="H20" s="26">
        <f t="shared" si="1"/>
        <v>35.67</v>
      </c>
      <c r="I20" s="33">
        <f t="shared" si="2"/>
        <v>642.06000000000006</v>
      </c>
    </row>
    <row r="21" spans="1:9" x14ac:dyDescent="0.25">
      <c r="A21" s="1" t="s">
        <v>315</v>
      </c>
      <c r="B21" s="2" t="s">
        <v>206</v>
      </c>
      <c r="C21" s="1">
        <v>6</v>
      </c>
      <c r="D21" s="1" t="s">
        <v>32</v>
      </c>
      <c r="E21" s="26">
        <v>17</v>
      </c>
      <c r="F21" s="26">
        <v>1.23</v>
      </c>
      <c r="G21" s="23">
        <f t="shared" si="0"/>
        <v>20.91</v>
      </c>
      <c r="H21" s="26">
        <f t="shared" si="1"/>
        <v>20.91</v>
      </c>
      <c r="I21" s="33">
        <f t="shared" si="2"/>
        <v>125.46000000000001</v>
      </c>
    </row>
    <row r="22" spans="1:9" x14ac:dyDescent="0.25">
      <c r="A22" s="1" t="s">
        <v>316</v>
      </c>
      <c r="B22" s="2" t="s">
        <v>137</v>
      </c>
      <c r="C22" s="1">
        <v>1</v>
      </c>
      <c r="D22" s="1" t="s">
        <v>32</v>
      </c>
      <c r="E22" s="26">
        <v>32</v>
      </c>
      <c r="F22" s="26">
        <v>1.23</v>
      </c>
      <c r="G22" s="23">
        <f t="shared" si="0"/>
        <v>39.36</v>
      </c>
      <c r="H22" s="26">
        <f t="shared" si="1"/>
        <v>39.36</v>
      </c>
      <c r="I22" s="33">
        <f t="shared" si="2"/>
        <v>39.36</v>
      </c>
    </row>
    <row r="23" spans="1:9" x14ac:dyDescent="0.25">
      <c r="A23" s="1" t="s">
        <v>15</v>
      </c>
      <c r="B23" s="2" t="s">
        <v>138</v>
      </c>
      <c r="C23" s="1">
        <v>1</v>
      </c>
      <c r="D23" s="1" t="s">
        <v>32</v>
      </c>
      <c r="E23" s="26">
        <v>39</v>
      </c>
      <c r="F23" s="26">
        <v>1.23</v>
      </c>
      <c r="G23" s="23">
        <f t="shared" si="0"/>
        <v>47.97</v>
      </c>
      <c r="H23" s="26">
        <f t="shared" si="1"/>
        <v>47.97</v>
      </c>
      <c r="I23" s="33">
        <f t="shared" si="2"/>
        <v>47.97</v>
      </c>
    </row>
    <row r="24" spans="1:9" x14ac:dyDescent="0.25">
      <c r="A24" s="1" t="s">
        <v>16</v>
      </c>
      <c r="B24" s="2" t="s">
        <v>205</v>
      </c>
      <c r="C24" s="1">
        <v>2</v>
      </c>
      <c r="D24" s="1" t="s">
        <v>32</v>
      </c>
      <c r="E24" s="26">
        <v>71.38</v>
      </c>
      <c r="F24" s="26">
        <v>1.23</v>
      </c>
      <c r="G24" s="23">
        <f t="shared" si="0"/>
        <v>87.797399999999996</v>
      </c>
      <c r="H24" s="26">
        <f t="shared" si="1"/>
        <v>87.8</v>
      </c>
      <c r="I24" s="33">
        <f t="shared" si="2"/>
        <v>175.6</v>
      </c>
    </row>
    <row r="25" spans="1:9" x14ac:dyDescent="0.25">
      <c r="A25" s="1" t="s">
        <v>317</v>
      </c>
      <c r="B25" s="2" t="s">
        <v>44</v>
      </c>
      <c r="C25" s="1">
        <v>18</v>
      </c>
      <c r="D25" s="1" t="s">
        <v>42</v>
      </c>
      <c r="E25" s="26">
        <f>14.99/1.23</f>
        <v>12.1869918699187</v>
      </c>
      <c r="F25" s="26">
        <v>1.23</v>
      </c>
      <c r="G25" s="23">
        <f t="shared" si="0"/>
        <v>14.99</v>
      </c>
      <c r="H25" s="26">
        <f t="shared" si="1"/>
        <v>14.99</v>
      </c>
      <c r="I25" s="33">
        <f t="shared" si="2"/>
        <v>269.82</v>
      </c>
    </row>
    <row r="26" spans="1:9" x14ac:dyDescent="0.25">
      <c r="A26" s="1" t="s">
        <v>318</v>
      </c>
      <c r="B26" s="2" t="s">
        <v>68</v>
      </c>
      <c r="C26" s="1">
        <v>20</v>
      </c>
      <c r="D26" s="1" t="s">
        <v>32</v>
      </c>
      <c r="E26" s="26">
        <v>49.46</v>
      </c>
      <c r="F26" s="26">
        <v>1.23</v>
      </c>
      <c r="G26" s="23">
        <f t="shared" si="0"/>
        <v>60.835799999999999</v>
      </c>
      <c r="H26" s="26">
        <f t="shared" si="1"/>
        <v>60.84</v>
      </c>
      <c r="I26" s="33">
        <f t="shared" si="2"/>
        <v>1216.8000000000002</v>
      </c>
    </row>
    <row r="27" spans="1:9" x14ac:dyDescent="0.25">
      <c r="A27" s="1" t="s">
        <v>17</v>
      </c>
      <c r="B27" s="2" t="s">
        <v>69</v>
      </c>
      <c r="C27" s="1">
        <v>20</v>
      </c>
      <c r="D27" s="1" t="s">
        <v>32</v>
      </c>
      <c r="E27" s="26">
        <v>33.86</v>
      </c>
      <c r="F27" s="26">
        <v>1.23</v>
      </c>
      <c r="G27" s="23">
        <f t="shared" si="0"/>
        <v>41.647799999999997</v>
      </c>
      <c r="H27" s="26">
        <f t="shared" si="1"/>
        <v>41.65</v>
      </c>
      <c r="I27" s="33">
        <f t="shared" si="2"/>
        <v>833</v>
      </c>
    </row>
    <row r="28" spans="1:9" s="12" customFormat="1" x14ac:dyDescent="0.25">
      <c r="A28" s="1" t="s">
        <v>18</v>
      </c>
      <c r="B28" s="17" t="s">
        <v>45</v>
      </c>
      <c r="C28" s="14">
        <v>1</v>
      </c>
      <c r="D28" s="14" t="s">
        <v>32</v>
      </c>
      <c r="E28" s="29">
        <v>9579</v>
      </c>
      <c r="F28" s="29">
        <v>1.23</v>
      </c>
      <c r="G28" s="24">
        <v>4097.01</v>
      </c>
      <c r="H28" s="26">
        <f t="shared" si="1"/>
        <v>4097.01</v>
      </c>
      <c r="I28" s="33">
        <f t="shared" si="2"/>
        <v>4097.01</v>
      </c>
    </row>
    <row r="29" spans="1:9" x14ac:dyDescent="0.25">
      <c r="A29" s="1" t="s">
        <v>19</v>
      </c>
      <c r="B29" s="2" t="s">
        <v>348</v>
      </c>
      <c r="C29" s="1">
        <v>10</v>
      </c>
      <c r="D29" s="1" t="s">
        <v>32</v>
      </c>
      <c r="E29" s="26">
        <v>30</v>
      </c>
      <c r="F29" s="26">
        <v>1.23</v>
      </c>
      <c r="G29" s="23">
        <f t="shared" si="0"/>
        <v>36.9</v>
      </c>
      <c r="H29" s="26">
        <f t="shared" si="1"/>
        <v>36.9</v>
      </c>
      <c r="I29" s="33">
        <f t="shared" si="2"/>
        <v>369</v>
      </c>
    </row>
    <row r="30" spans="1:9" x14ac:dyDescent="0.25">
      <c r="A30" s="1" t="s">
        <v>20</v>
      </c>
      <c r="B30" s="2" t="s">
        <v>349</v>
      </c>
      <c r="C30" s="1">
        <v>10</v>
      </c>
      <c r="D30" s="1" t="s">
        <v>32</v>
      </c>
      <c r="E30" s="26">
        <v>22</v>
      </c>
      <c r="F30" s="26">
        <v>1.23</v>
      </c>
      <c r="G30" s="23">
        <f t="shared" si="0"/>
        <v>27.06</v>
      </c>
      <c r="H30" s="26">
        <f t="shared" si="1"/>
        <v>27.06</v>
      </c>
      <c r="I30" s="33">
        <f t="shared" si="2"/>
        <v>270.59999999999997</v>
      </c>
    </row>
    <row r="31" spans="1:9" x14ac:dyDescent="0.25">
      <c r="A31" s="1" t="s">
        <v>21</v>
      </c>
      <c r="B31" s="2" t="s">
        <v>183</v>
      </c>
      <c r="C31" s="1">
        <v>20</v>
      </c>
      <c r="D31" s="1" t="s">
        <v>32</v>
      </c>
      <c r="E31" s="26">
        <v>9</v>
      </c>
      <c r="F31" s="26">
        <v>1.23</v>
      </c>
      <c r="G31" s="23">
        <f t="shared" si="0"/>
        <v>11.07</v>
      </c>
      <c r="H31" s="26">
        <f t="shared" si="1"/>
        <v>11.07</v>
      </c>
      <c r="I31" s="33">
        <f t="shared" si="2"/>
        <v>221.4</v>
      </c>
    </row>
    <row r="32" spans="1:9" x14ac:dyDescent="0.25">
      <c r="A32" s="1" t="s">
        <v>22</v>
      </c>
      <c r="B32" s="2" t="s">
        <v>350</v>
      </c>
      <c r="C32" s="1">
        <v>10</v>
      </c>
      <c r="D32" s="1" t="s">
        <v>32</v>
      </c>
      <c r="E32" s="26">
        <v>41</v>
      </c>
      <c r="F32" s="26">
        <v>1.23</v>
      </c>
      <c r="G32" s="23">
        <f t="shared" si="0"/>
        <v>50.43</v>
      </c>
      <c r="H32" s="26">
        <f t="shared" si="1"/>
        <v>50.43</v>
      </c>
      <c r="I32" s="33">
        <f t="shared" si="2"/>
        <v>504.3</v>
      </c>
    </row>
    <row r="33" spans="1:10" x14ac:dyDescent="0.25">
      <c r="A33" s="1" t="s">
        <v>23</v>
      </c>
      <c r="B33" s="2" t="s">
        <v>351</v>
      </c>
      <c r="C33" s="1">
        <v>10</v>
      </c>
      <c r="D33" s="1" t="s">
        <v>32</v>
      </c>
      <c r="E33" s="26">
        <v>57</v>
      </c>
      <c r="F33" s="26">
        <v>1.23</v>
      </c>
      <c r="G33" s="23">
        <f t="shared" si="0"/>
        <v>70.11</v>
      </c>
      <c r="H33" s="26">
        <f t="shared" si="1"/>
        <v>70.11</v>
      </c>
      <c r="I33" s="33">
        <f t="shared" si="2"/>
        <v>701.1</v>
      </c>
    </row>
    <row r="34" spans="1:10" x14ac:dyDescent="0.25">
      <c r="A34" s="1" t="s">
        <v>24</v>
      </c>
      <c r="B34" s="2" t="s">
        <v>184</v>
      </c>
      <c r="C34" s="1">
        <v>20</v>
      </c>
      <c r="D34" s="1" t="s">
        <v>32</v>
      </c>
      <c r="E34" s="26">
        <v>10</v>
      </c>
      <c r="F34" s="26">
        <v>1.23</v>
      </c>
      <c r="G34" s="23">
        <f t="shared" si="0"/>
        <v>12.3</v>
      </c>
      <c r="H34" s="26">
        <f t="shared" si="1"/>
        <v>12.3</v>
      </c>
      <c r="I34" s="33">
        <f t="shared" si="2"/>
        <v>246</v>
      </c>
    </row>
    <row r="35" spans="1:10" x14ac:dyDescent="0.25">
      <c r="A35" s="1" t="s">
        <v>25</v>
      </c>
      <c r="B35" s="2" t="s">
        <v>352</v>
      </c>
      <c r="C35" s="1">
        <v>10</v>
      </c>
      <c r="D35" s="1" t="s">
        <v>32</v>
      </c>
      <c r="E35" s="26">
        <v>99</v>
      </c>
      <c r="F35" s="26">
        <v>1.23</v>
      </c>
      <c r="G35" s="23">
        <f t="shared" si="0"/>
        <v>121.77</v>
      </c>
      <c r="H35" s="26">
        <f t="shared" si="1"/>
        <v>121.77</v>
      </c>
      <c r="I35" s="33">
        <f t="shared" si="2"/>
        <v>1217.7</v>
      </c>
    </row>
    <row r="36" spans="1:10" x14ac:dyDescent="0.25">
      <c r="A36" s="1" t="s">
        <v>26</v>
      </c>
      <c r="B36" s="2" t="s">
        <v>353</v>
      </c>
      <c r="C36" s="1">
        <v>10</v>
      </c>
      <c r="D36" s="1" t="s">
        <v>32</v>
      </c>
      <c r="E36" s="26">
        <v>74</v>
      </c>
      <c r="F36" s="26">
        <v>1.23</v>
      </c>
      <c r="G36" s="23">
        <f t="shared" si="0"/>
        <v>91.02</v>
      </c>
      <c r="H36" s="26">
        <f t="shared" si="1"/>
        <v>91.02</v>
      </c>
      <c r="I36" s="33">
        <f t="shared" si="2"/>
        <v>910.19999999999993</v>
      </c>
    </row>
    <row r="37" spans="1:10" x14ac:dyDescent="0.25">
      <c r="A37" s="1" t="s">
        <v>27</v>
      </c>
      <c r="B37" s="2" t="s">
        <v>354</v>
      </c>
      <c r="C37" s="1">
        <v>10</v>
      </c>
      <c r="D37" s="1" t="s">
        <v>32</v>
      </c>
      <c r="E37" s="26">
        <v>136</v>
      </c>
      <c r="F37" s="26">
        <v>1.23</v>
      </c>
      <c r="G37" s="23">
        <f t="shared" si="0"/>
        <v>167.28</v>
      </c>
      <c r="H37" s="26">
        <f t="shared" si="1"/>
        <v>167.28</v>
      </c>
      <c r="I37" s="33">
        <f t="shared" si="2"/>
        <v>1672.8</v>
      </c>
    </row>
    <row r="38" spans="1:10" x14ac:dyDescent="0.25">
      <c r="A38" s="1" t="s">
        <v>28</v>
      </c>
      <c r="B38" s="2" t="s">
        <v>185</v>
      </c>
      <c r="C38" s="1">
        <v>30</v>
      </c>
      <c r="D38" s="1" t="s">
        <v>32</v>
      </c>
      <c r="E38" s="26">
        <v>37</v>
      </c>
      <c r="F38" s="26">
        <v>1.23</v>
      </c>
      <c r="G38" s="23">
        <f t="shared" si="0"/>
        <v>45.51</v>
      </c>
      <c r="H38" s="26">
        <f t="shared" si="1"/>
        <v>45.51</v>
      </c>
      <c r="I38" s="33">
        <f t="shared" si="2"/>
        <v>1365.3</v>
      </c>
    </row>
    <row r="39" spans="1:10" x14ac:dyDescent="0.25">
      <c r="A39" s="1" t="s">
        <v>29</v>
      </c>
      <c r="B39" s="2" t="s">
        <v>739</v>
      </c>
      <c r="C39" s="1">
        <v>20</v>
      </c>
      <c r="D39" s="1" t="s">
        <v>32</v>
      </c>
      <c r="E39" s="26">
        <v>40</v>
      </c>
      <c r="F39" s="26">
        <v>1.23</v>
      </c>
      <c r="G39" s="23">
        <f t="shared" si="0"/>
        <v>49.2</v>
      </c>
      <c r="H39" s="26">
        <f t="shared" si="1"/>
        <v>49.2</v>
      </c>
      <c r="I39" s="33">
        <f t="shared" si="2"/>
        <v>984</v>
      </c>
    </row>
    <row r="40" spans="1:10" x14ac:dyDescent="0.25">
      <c r="A40" s="1" t="s">
        <v>30</v>
      </c>
      <c r="B40" s="2" t="s">
        <v>186</v>
      </c>
      <c r="C40" s="1">
        <v>20</v>
      </c>
      <c r="D40" s="1" t="s">
        <v>32</v>
      </c>
      <c r="E40" s="26">
        <v>37</v>
      </c>
      <c r="F40" s="26">
        <v>1.23</v>
      </c>
      <c r="G40" s="23">
        <f t="shared" si="0"/>
        <v>45.51</v>
      </c>
      <c r="H40" s="26">
        <f t="shared" si="1"/>
        <v>45.51</v>
      </c>
      <c r="I40" s="33">
        <f t="shared" si="2"/>
        <v>910.19999999999993</v>
      </c>
      <c r="J40" s="34"/>
    </row>
    <row r="41" spans="1:10" x14ac:dyDescent="0.25">
      <c r="A41" s="1" t="s">
        <v>76</v>
      </c>
      <c r="B41" s="2" t="s">
        <v>54</v>
      </c>
      <c r="C41" s="1">
        <v>4</v>
      </c>
      <c r="D41" s="1" t="s">
        <v>32</v>
      </c>
      <c r="E41" s="26">
        <v>260</v>
      </c>
      <c r="F41" s="26">
        <v>1.23</v>
      </c>
      <c r="G41" s="23">
        <f t="shared" si="0"/>
        <v>319.8</v>
      </c>
      <c r="H41" s="26">
        <f t="shared" si="1"/>
        <v>319.8</v>
      </c>
      <c r="I41" s="33">
        <f t="shared" si="2"/>
        <v>1279.2</v>
      </c>
    </row>
    <row r="42" spans="1:10" x14ac:dyDescent="0.25">
      <c r="A42" s="1" t="s">
        <v>77</v>
      </c>
      <c r="B42" s="2" t="s">
        <v>55</v>
      </c>
      <c r="C42" s="1">
        <v>4</v>
      </c>
      <c r="D42" s="1" t="s">
        <v>32</v>
      </c>
      <c r="E42" s="26">
        <v>13.21</v>
      </c>
      <c r="F42" s="26">
        <v>1.23</v>
      </c>
      <c r="G42" s="23">
        <f t="shared" si="0"/>
        <v>16.2483</v>
      </c>
      <c r="H42" s="26">
        <f t="shared" si="1"/>
        <v>16.25</v>
      </c>
      <c r="I42" s="33">
        <f t="shared" si="2"/>
        <v>65</v>
      </c>
    </row>
    <row r="43" spans="1:10" x14ac:dyDescent="0.25">
      <c r="A43" s="1" t="s">
        <v>78</v>
      </c>
      <c r="B43" s="2" t="s">
        <v>56</v>
      </c>
      <c r="C43" s="1">
        <v>4</v>
      </c>
      <c r="D43" s="1" t="s">
        <v>32</v>
      </c>
      <c r="E43" s="26">
        <v>8.36</v>
      </c>
      <c r="F43" s="26">
        <v>1.23</v>
      </c>
      <c r="G43" s="23">
        <f t="shared" si="0"/>
        <v>10.2828</v>
      </c>
      <c r="H43" s="26">
        <f t="shared" si="1"/>
        <v>10.28</v>
      </c>
      <c r="I43" s="33">
        <f t="shared" si="2"/>
        <v>41.12</v>
      </c>
    </row>
    <row r="44" spans="1:10" x14ac:dyDescent="0.25">
      <c r="A44" s="1" t="s">
        <v>79</v>
      </c>
      <c r="B44" s="2" t="s">
        <v>57</v>
      </c>
      <c r="C44" s="1">
        <v>20</v>
      </c>
      <c r="D44" s="1" t="s">
        <v>32</v>
      </c>
      <c r="E44" s="26">
        <v>152.76</v>
      </c>
      <c r="F44" s="26">
        <v>1.23</v>
      </c>
      <c r="G44" s="23">
        <f t="shared" si="0"/>
        <v>187.89479999999998</v>
      </c>
      <c r="H44" s="26">
        <f t="shared" si="1"/>
        <v>187.89</v>
      </c>
      <c r="I44" s="33">
        <f t="shared" si="2"/>
        <v>3757.7999999999997</v>
      </c>
      <c r="J44" s="34"/>
    </row>
    <row r="45" spans="1:10" x14ac:dyDescent="0.25">
      <c r="A45" s="1" t="s">
        <v>80</v>
      </c>
      <c r="B45" s="2" t="s">
        <v>187</v>
      </c>
      <c r="C45" s="1">
        <v>20</v>
      </c>
      <c r="D45" s="1" t="s">
        <v>32</v>
      </c>
      <c r="E45" s="26">
        <v>44.64</v>
      </c>
      <c r="F45" s="26">
        <v>1.23</v>
      </c>
      <c r="G45" s="23">
        <f t="shared" si="0"/>
        <v>54.907200000000003</v>
      </c>
      <c r="H45" s="26">
        <f t="shared" si="1"/>
        <v>54.91</v>
      </c>
      <c r="I45" s="33">
        <f t="shared" si="2"/>
        <v>1098.1999999999998</v>
      </c>
    </row>
    <row r="46" spans="1:10" x14ac:dyDescent="0.25">
      <c r="A46" s="1" t="s">
        <v>81</v>
      </c>
      <c r="B46" s="2" t="s">
        <v>58</v>
      </c>
      <c r="C46" s="1">
        <v>30</v>
      </c>
      <c r="D46" s="1" t="s">
        <v>32</v>
      </c>
      <c r="E46" s="26">
        <v>50</v>
      </c>
      <c r="F46" s="26">
        <v>1.23</v>
      </c>
      <c r="G46" s="23">
        <f t="shared" si="0"/>
        <v>61.5</v>
      </c>
      <c r="H46" s="26">
        <f t="shared" si="1"/>
        <v>61.5</v>
      </c>
      <c r="I46" s="33">
        <f t="shared" si="2"/>
        <v>1845</v>
      </c>
    </row>
    <row r="47" spans="1:10" x14ac:dyDescent="0.25">
      <c r="A47" s="1" t="s">
        <v>82</v>
      </c>
      <c r="B47" s="2" t="s">
        <v>59</v>
      </c>
      <c r="C47" s="1">
        <v>30</v>
      </c>
      <c r="D47" s="1" t="s">
        <v>32</v>
      </c>
      <c r="E47" s="26">
        <v>34</v>
      </c>
      <c r="F47" s="26">
        <v>1.23</v>
      </c>
      <c r="G47" s="23">
        <f t="shared" si="0"/>
        <v>41.82</v>
      </c>
      <c r="H47" s="26">
        <f t="shared" si="1"/>
        <v>41.82</v>
      </c>
      <c r="I47" s="33">
        <f t="shared" si="2"/>
        <v>1254.5999999999999</v>
      </c>
    </row>
    <row r="48" spans="1:10" x14ac:dyDescent="0.25">
      <c r="A48" s="1" t="s">
        <v>83</v>
      </c>
      <c r="B48" s="2" t="s">
        <v>60</v>
      </c>
      <c r="C48" s="1">
        <v>30</v>
      </c>
      <c r="D48" s="1" t="s">
        <v>32</v>
      </c>
      <c r="E48" s="26">
        <v>24</v>
      </c>
      <c r="F48" s="26">
        <v>1.23</v>
      </c>
      <c r="G48" s="23">
        <f t="shared" si="0"/>
        <v>29.52</v>
      </c>
      <c r="H48" s="26">
        <f t="shared" si="1"/>
        <v>29.52</v>
      </c>
      <c r="I48" s="33">
        <f t="shared" si="2"/>
        <v>885.6</v>
      </c>
    </row>
    <row r="49" spans="1:9" ht="30" x14ac:dyDescent="0.25">
      <c r="A49" s="1" t="s">
        <v>84</v>
      </c>
      <c r="B49" s="2" t="s">
        <v>61</v>
      </c>
      <c r="C49" s="1">
        <v>15</v>
      </c>
      <c r="D49" s="1" t="s">
        <v>32</v>
      </c>
      <c r="E49" s="26">
        <v>59</v>
      </c>
      <c r="F49" s="26">
        <v>1.23</v>
      </c>
      <c r="G49" s="23">
        <f t="shared" si="0"/>
        <v>72.569999999999993</v>
      </c>
      <c r="H49" s="26">
        <f t="shared" si="1"/>
        <v>72.569999999999993</v>
      </c>
      <c r="I49" s="33">
        <f t="shared" si="2"/>
        <v>1088.55</v>
      </c>
    </row>
    <row r="50" spans="1:9" x14ac:dyDescent="0.25">
      <c r="A50" s="1" t="s">
        <v>85</v>
      </c>
      <c r="B50" s="2" t="s">
        <v>188</v>
      </c>
      <c r="C50" s="1">
        <v>15</v>
      </c>
      <c r="D50" s="1" t="s">
        <v>32</v>
      </c>
      <c r="E50" s="26">
        <v>31</v>
      </c>
      <c r="F50" s="26">
        <v>1.23</v>
      </c>
      <c r="G50" s="23">
        <f t="shared" si="0"/>
        <v>38.130000000000003</v>
      </c>
      <c r="H50" s="26">
        <f t="shared" si="1"/>
        <v>38.130000000000003</v>
      </c>
      <c r="I50" s="33">
        <f t="shared" si="2"/>
        <v>571.95000000000005</v>
      </c>
    </row>
    <row r="51" spans="1:9" ht="30" x14ac:dyDescent="0.25">
      <c r="A51" s="1" t="s">
        <v>86</v>
      </c>
      <c r="B51" s="2" t="s">
        <v>62</v>
      </c>
      <c r="C51" s="1">
        <v>10</v>
      </c>
      <c r="D51" s="1" t="s">
        <v>32</v>
      </c>
      <c r="E51" s="26">
        <v>87</v>
      </c>
      <c r="F51" s="26">
        <v>1.23</v>
      </c>
      <c r="G51" s="23">
        <f t="shared" si="0"/>
        <v>107.01</v>
      </c>
      <c r="H51" s="26">
        <f t="shared" si="1"/>
        <v>107.01</v>
      </c>
      <c r="I51" s="33">
        <f t="shared" si="2"/>
        <v>1070.1000000000001</v>
      </c>
    </row>
    <row r="52" spans="1:9" x14ac:dyDescent="0.25">
      <c r="A52" s="1" t="s">
        <v>87</v>
      </c>
      <c r="B52" s="2" t="s">
        <v>189</v>
      </c>
      <c r="C52" s="1">
        <v>10</v>
      </c>
      <c r="D52" s="1" t="s">
        <v>32</v>
      </c>
      <c r="E52" s="30">
        <v>50</v>
      </c>
      <c r="F52" s="26">
        <v>1.23</v>
      </c>
      <c r="G52" s="23">
        <f t="shared" si="0"/>
        <v>61.5</v>
      </c>
      <c r="H52" s="26">
        <f t="shared" si="1"/>
        <v>61.5</v>
      </c>
      <c r="I52" s="33">
        <f t="shared" si="2"/>
        <v>615</v>
      </c>
    </row>
    <row r="53" spans="1:9" ht="30" x14ac:dyDescent="0.25">
      <c r="A53" s="1" t="s">
        <v>88</v>
      </c>
      <c r="B53" s="2" t="s">
        <v>63</v>
      </c>
      <c r="C53" s="1">
        <v>10</v>
      </c>
      <c r="D53" s="1" t="s">
        <v>32</v>
      </c>
      <c r="E53" s="26">
        <v>38</v>
      </c>
      <c r="F53" s="26">
        <v>1.23</v>
      </c>
      <c r="G53" s="23">
        <f t="shared" si="0"/>
        <v>46.74</v>
      </c>
      <c r="H53" s="26">
        <f t="shared" si="1"/>
        <v>46.74</v>
      </c>
      <c r="I53" s="33">
        <f t="shared" si="2"/>
        <v>467.40000000000003</v>
      </c>
    </row>
    <row r="54" spans="1:9" x14ac:dyDescent="0.25">
      <c r="A54" s="1" t="s">
        <v>89</v>
      </c>
      <c r="B54" s="2" t="s">
        <v>190</v>
      </c>
      <c r="C54" s="1">
        <v>10</v>
      </c>
      <c r="D54" s="1" t="s">
        <v>32</v>
      </c>
      <c r="E54" s="26">
        <v>16</v>
      </c>
      <c r="F54" s="26">
        <v>1.23</v>
      </c>
      <c r="G54" s="23">
        <f t="shared" si="0"/>
        <v>19.68</v>
      </c>
      <c r="H54" s="26">
        <f t="shared" si="1"/>
        <v>19.68</v>
      </c>
      <c r="I54" s="33">
        <f t="shared" si="2"/>
        <v>196.8</v>
      </c>
    </row>
    <row r="55" spans="1:9" ht="30" x14ac:dyDescent="0.25">
      <c r="A55" s="1" t="s">
        <v>90</v>
      </c>
      <c r="B55" s="2" t="s">
        <v>64</v>
      </c>
      <c r="C55" s="1">
        <v>20</v>
      </c>
      <c r="D55" s="1" t="s">
        <v>32</v>
      </c>
      <c r="E55" s="26">
        <v>42</v>
      </c>
      <c r="F55" s="26">
        <v>1.23</v>
      </c>
      <c r="G55" s="23">
        <f t="shared" si="0"/>
        <v>51.66</v>
      </c>
      <c r="H55" s="26">
        <f t="shared" si="1"/>
        <v>51.66</v>
      </c>
      <c r="I55" s="33">
        <f t="shared" si="2"/>
        <v>1033.1999999999998</v>
      </c>
    </row>
    <row r="56" spans="1:9" x14ac:dyDescent="0.25">
      <c r="A56" s="1" t="s">
        <v>91</v>
      </c>
      <c r="B56" s="2" t="s">
        <v>190</v>
      </c>
      <c r="C56" s="1">
        <v>20</v>
      </c>
      <c r="D56" s="1" t="s">
        <v>32</v>
      </c>
      <c r="E56" s="26">
        <v>31</v>
      </c>
      <c r="F56" s="26">
        <v>1.23</v>
      </c>
      <c r="G56" s="23">
        <f t="shared" si="0"/>
        <v>38.130000000000003</v>
      </c>
      <c r="H56" s="26">
        <f t="shared" si="1"/>
        <v>38.130000000000003</v>
      </c>
      <c r="I56" s="33">
        <f t="shared" si="2"/>
        <v>762.6</v>
      </c>
    </row>
    <row r="57" spans="1:9" x14ac:dyDescent="0.25">
      <c r="A57" s="1" t="s">
        <v>92</v>
      </c>
      <c r="B57" s="2" t="s">
        <v>65</v>
      </c>
      <c r="C57" s="1">
        <v>3</v>
      </c>
      <c r="D57" s="1" t="s">
        <v>32</v>
      </c>
      <c r="E57" s="26">
        <v>660.27</v>
      </c>
      <c r="F57" s="26">
        <v>1.23</v>
      </c>
      <c r="G57" s="23">
        <f t="shared" si="0"/>
        <v>812.13209999999992</v>
      </c>
      <c r="H57" s="26">
        <f t="shared" si="1"/>
        <v>812.13</v>
      </c>
      <c r="I57" s="33">
        <f t="shared" si="2"/>
        <v>2436.39</v>
      </c>
    </row>
    <row r="58" spans="1:9" x14ac:dyDescent="0.25">
      <c r="A58" s="1" t="s">
        <v>93</v>
      </c>
      <c r="B58" s="2" t="s">
        <v>66</v>
      </c>
      <c r="C58" s="1">
        <v>3</v>
      </c>
      <c r="D58" s="1" t="s">
        <v>32</v>
      </c>
      <c r="E58" s="26">
        <v>453.29</v>
      </c>
      <c r="F58" s="26">
        <v>1.23</v>
      </c>
      <c r="G58" s="23">
        <f t="shared" si="0"/>
        <v>557.54669999999999</v>
      </c>
      <c r="H58" s="26">
        <f t="shared" si="1"/>
        <v>557.54999999999995</v>
      </c>
      <c r="I58" s="33">
        <f t="shared" si="2"/>
        <v>1672.6499999999999</v>
      </c>
    </row>
    <row r="59" spans="1:9" x14ac:dyDescent="0.25">
      <c r="A59" s="1" t="s">
        <v>94</v>
      </c>
      <c r="B59" s="2" t="s">
        <v>190</v>
      </c>
      <c r="C59" s="1">
        <v>3</v>
      </c>
      <c r="D59" s="1" t="s">
        <v>32</v>
      </c>
      <c r="E59" s="26">
        <v>61.87</v>
      </c>
      <c r="F59" s="26">
        <v>1.23</v>
      </c>
      <c r="G59" s="23">
        <f t="shared" si="0"/>
        <v>76.100099999999998</v>
      </c>
      <c r="H59" s="26">
        <f t="shared" si="1"/>
        <v>76.099999999999994</v>
      </c>
      <c r="I59" s="33">
        <f t="shared" si="2"/>
        <v>228.29999999999998</v>
      </c>
    </row>
    <row r="60" spans="1:9" x14ac:dyDescent="0.25">
      <c r="A60" s="1" t="s">
        <v>95</v>
      </c>
      <c r="B60" s="2" t="s">
        <v>67</v>
      </c>
      <c r="C60" s="1">
        <v>10</v>
      </c>
      <c r="D60" s="1" t="s">
        <v>32</v>
      </c>
      <c r="E60" s="26">
        <v>140</v>
      </c>
      <c r="F60" s="26">
        <v>1.23</v>
      </c>
      <c r="G60" s="23">
        <f t="shared" si="0"/>
        <v>172.2</v>
      </c>
      <c r="H60" s="26">
        <f t="shared" si="1"/>
        <v>172.2</v>
      </c>
      <c r="I60" s="33">
        <f t="shared" si="2"/>
        <v>1722</v>
      </c>
    </row>
    <row r="61" spans="1:9" x14ac:dyDescent="0.25">
      <c r="A61" s="1" t="s">
        <v>96</v>
      </c>
      <c r="B61" s="2" t="s">
        <v>70</v>
      </c>
      <c r="C61" s="1">
        <v>10</v>
      </c>
      <c r="D61" s="1" t="s">
        <v>32</v>
      </c>
      <c r="E61" s="26">
        <v>49</v>
      </c>
      <c r="F61" s="26">
        <v>1.23</v>
      </c>
      <c r="G61" s="23">
        <f t="shared" si="0"/>
        <v>60.269999999999996</v>
      </c>
      <c r="H61" s="26">
        <f t="shared" si="1"/>
        <v>60.27</v>
      </c>
      <c r="I61" s="33">
        <f t="shared" si="2"/>
        <v>602.70000000000005</v>
      </c>
    </row>
    <row r="62" spans="1:9" x14ac:dyDescent="0.25">
      <c r="A62" s="1" t="s">
        <v>97</v>
      </c>
      <c r="B62" s="2" t="s">
        <v>71</v>
      </c>
      <c r="C62" s="1">
        <v>10</v>
      </c>
      <c r="D62" s="1" t="s">
        <v>32</v>
      </c>
      <c r="E62" s="26">
        <v>38</v>
      </c>
      <c r="F62" s="26">
        <v>1.23</v>
      </c>
      <c r="G62" s="23">
        <f t="shared" si="0"/>
        <v>46.74</v>
      </c>
      <c r="H62" s="26">
        <f t="shared" si="1"/>
        <v>46.74</v>
      </c>
      <c r="I62" s="33">
        <f t="shared" si="2"/>
        <v>467.40000000000003</v>
      </c>
    </row>
    <row r="63" spans="1:9" x14ac:dyDescent="0.25">
      <c r="A63" s="1" t="s">
        <v>98</v>
      </c>
      <c r="B63" s="2" t="s">
        <v>72</v>
      </c>
      <c r="C63" s="1">
        <v>4</v>
      </c>
      <c r="D63" s="1" t="s">
        <v>32</v>
      </c>
      <c r="E63" s="26">
        <v>133</v>
      </c>
      <c r="F63" s="26">
        <v>1.23</v>
      </c>
      <c r="G63" s="23">
        <f t="shared" si="0"/>
        <v>163.59</v>
      </c>
      <c r="H63" s="26">
        <f t="shared" si="1"/>
        <v>163.59</v>
      </c>
      <c r="I63" s="33">
        <f t="shared" si="2"/>
        <v>654.36</v>
      </c>
    </row>
    <row r="64" spans="1:9" x14ac:dyDescent="0.25">
      <c r="A64" s="1" t="s">
        <v>99</v>
      </c>
      <c r="B64" s="2" t="s">
        <v>307</v>
      </c>
      <c r="C64" s="1">
        <v>4</v>
      </c>
      <c r="D64" s="1" t="s">
        <v>32</v>
      </c>
      <c r="E64" s="26">
        <v>69</v>
      </c>
      <c r="F64" s="26">
        <v>1.23</v>
      </c>
      <c r="G64" s="23">
        <f t="shared" si="0"/>
        <v>84.87</v>
      </c>
      <c r="H64" s="26">
        <f t="shared" si="1"/>
        <v>84.87</v>
      </c>
      <c r="I64" s="33">
        <f t="shared" si="2"/>
        <v>339.48</v>
      </c>
    </row>
    <row r="65" spans="1:9" x14ac:dyDescent="0.25">
      <c r="A65" s="1" t="s">
        <v>100</v>
      </c>
      <c r="B65" s="2" t="s">
        <v>308</v>
      </c>
      <c r="C65" s="1">
        <v>4</v>
      </c>
      <c r="D65" s="1" t="s">
        <v>32</v>
      </c>
      <c r="E65" s="26">
        <v>90</v>
      </c>
      <c r="F65" s="26">
        <v>1.23</v>
      </c>
      <c r="G65" s="23">
        <f t="shared" si="0"/>
        <v>110.7</v>
      </c>
      <c r="H65" s="26">
        <f t="shared" si="1"/>
        <v>110.7</v>
      </c>
      <c r="I65" s="33">
        <f t="shared" si="2"/>
        <v>442.8</v>
      </c>
    </row>
    <row r="66" spans="1:9" x14ac:dyDescent="0.25">
      <c r="A66" s="1" t="s">
        <v>101</v>
      </c>
      <c r="B66" s="2" t="s">
        <v>73</v>
      </c>
      <c r="C66" s="1">
        <v>1</v>
      </c>
      <c r="D66" s="1" t="s">
        <v>32</v>
      </c>
      <c r="E66" s="26">
        <v>112.86</v>
      </c>
      <c r="F66" s="26">
        <v>1.23</v>
      </c>
      <c r="G66" s="23">
        <f t="shared" si="0"/>
        <v>138.81780000000001</v>
      </c>
      <c r="H66" s="26">
        <f t="shared" si="1"/>
        <v>138.82</v>
      </c>
      <c r="I66" s="33">
        <f t="shared" si="2"/>
        <v>138.82</v>
      </c>
    </row>
    <row r="67" spans="1:9" x14ac:dyDescent="0.25">
      <c r="A67" s="1" t="s">
        <v>102</v>
      </c>
      <c r="B67" s="2" t="s">
        <v>74</v>
      </c>
      <c r="C67" s="1">
        <v>1</v>
      </c>
      <c r="D67" s="1" t="s">
        <v>32</v>
      </c>
      <c r="E67" s="26">
        <v>161.43</v>
      </c>
      <c r="F67" s="26">
        <v>1.23</v>
      </c>
      <c r="G67" s="23">
        <f t="shared" si="0"/>
        <v>198.55889999999999</v>
      </c>
      <c r="H67" s="26">
        <f t="shared" si="1"/>
        <v>198.56</v>
      </c>
      <c r="I67" s="33">
        <f t="shared" si="2"/>
        <v>198.56</v>
      </c>
    </row>
    <row r="68" spans="1:9" x14ac:dyDescent="0.25">
      <c r="A68" s="1" t="s">
        <v>116</v>
      </c>
      <c r="B68" s="2" t="s">
        <v>75</v>
      </c>
      <c r="C68" s="1">
        <v>1</v>
      </c>
      <c r="D68" s="1" t="s">
        <v>32</v>
      </c>
      <c r="E68" s="26">
        <v>221.43</v>
      </c>
      <c r="F68" s="26">
        <v>1.23</v>
      </c>
      <c r="G68" s="23">
        <f t="shared" si="0"/>
        <v>272.35890000000001</v>
      </c>
      <c r="H68" s="26">
        <f t="shared" si="1"/>
        <v>272.36</v>
      </c>
      <c r="I68" s="33">
        <f t="shared" si="2"/>
        <v>272.36</v>
      </c>
    </row>
    <row r="69" spans="1:9" x14ac:dyDescent="0.25">
      <c r="A69" s="1" t="s">
        <v>117</v>
      </c>
      <c r="B69" s="18" t="s">
        <v>103</v>
      </c>
      <c r="C69" s="9">
        <v>1</v>
      </c>
      <c r="D69" s="9" t="s">
        <v>252</v>
      </c>
      <c r="E69" s="30">
        <f>5994/1.23</f>
        <v>4873.1707317073169</v>
      </c>
      <c r="F69" s="26">
        <v>1.23</v>
      </c>
      <c r="G69" s="23">
        <f t="shared" si="0"/>
        <v>5994</v>
      </c>
      <c r="H69" s="26">
        <f t="shared" si="1"/>
        <v>5994</v>
      </c>
      <c r="I69" s="33">
        <f t="shared" si="2"/>
        <v>5994</v>
      </c>
    </row>
    <row r="70" spans="1:9" x14ac:dyDescent="0.25">
      <c r="A70" s="1" t="s">
        <v>118</v>
      </c>
      <c r="B70" s="18" t="s">
        <v>254</v>
      </c>
      <c r="C70" s="9">
        <v>2</v>
      </c>
      <c r="D70" s="9" t="s">
        <v>252</v>
      </c>
      <c r="E70" s="30">
        <f>1056/1.23</f>
        <v>858.53658536585363</v>
      </c>
      <c r="F70" s="26">
        <v>1.23</v>
      </c>
      <c r="G70" s="23">
        <f t="shared" si="0"/>
        <v>1056</v>
      </c>
      <c r="H70" s="26">
        <f t="shared" si="1"/>
        <v>1056</v>
      </c>
      <c r="I70" s="33">
        <f t="shared" si="2"/>
        <v>2112</v>
      </c>
    </row>
    <row r="71" spans="1:9" x14ac:dyDescent="0.25">
      <c r="A71" s="1" t="s">
        <v>119</v>
      </c>
      <c r="B71" s="18" t="s">
        <v>253</v>
      </c>
      <c r="C71" s="9">
        <v>2</v>
      </c>
      <c r="D71" s="9" t="s">
        <v>252</v>
      </c>
      <c r="E71" s="30">
        <f>234/1.23</f>
        <v>190.2439024390244</v>
      </c>
      <c r="F71" s="26">
        <v>1.23</v>
      </c>
      <c r="G71" s="23">
        <f t="shared" si="0"/>
        <v>234</v>
      </c>
      <c r="H71" s="26">
        <f t="shared" si="1"/>
        <v>234</v>
      </c>
      <c r="I71" s="33">
        <f t="shared" si="2"/>
        <v>468</v>
      </c>
    </row>
    <row r="72" spans="1:9" x14ac:dyDescent="0.25">
      <c r="A72" s="1" t="s">
        <v>120</v>
      </c>
      <c r="B72" s="2" t="s">
        <v>309</v>
      </c>
      <c r="C72" s="1">
        <v>3</v>
      </c>
      <c r="D72" s="1" t="s">
        <v>233</v>
      </c>
      <c r="E72" s="26">
        <f>749/1.23</f>
        <v>608.94308943089436</v>
      </c>
      <c r="F72" s="26">
        <v>1.23</v>
      </c>
      <c r="G72" s="23">
        <f t="shared" si="0"/>
        <v>749</v>
      </c>
      <c r="H72" s="26">
        <f t="shared" si="1"/>
        <v>749</v>
      </c>
      <c r="I72" s="33">
        <f t="shared" si="2"/>
        <v>2247</v>
      </c>
    </row>
    <row r="73" spans="1:9" x14ac:dyDescent="0.25">
      <c r="A73" s="1" t="s">
        <v>121</v>
      </c>
      <c r="B73" s="2" t="s">
        <v>105</v>
      </c>
      <c r="C73" s="1">
        <v>30</v>
      </c>
      <c r="D73" s="1" t="s">
        <v>136</v>
      </c>
      <c r="E73" s="26">
        <f>359.9/1.23</f>
        <v>292.60162601626013</v>
      </c>
      <c r="F73" s="26">
        <v>1.23</v>
      </c>
      <c r="G73" s="23">
        <f t="shared" si="0"/>
        <v>359.9</v>
      </c>
      <c r="H73" s="26">
        <f t="shared" si="1"/>
        <v>359.9</v>
      </c>
      <c r="I73" s="33">
        <f t="shared" si="2"/>
        <v>10797</v>
      </c>
    </row>
    <row r="74" spans="1:9" x14ac:dyDescent="0.25">
      <c r="A74" s="1" t="s">
        <v>122</v>
      </c>
      <c r="B74" s="2" t="s">
        <v>106</v>
      </c>
      <c r="C74" s="1">
        <v>10</v>
      </c>
      <c r="D74" s="1" t="s">
        <v>136</v>
      </c>
      <c r="E74" s="26">
        <f>179.9/1.23</f>
        <v>146.26016260162604</v>
      </c>
      <c r="F74" s="26">
        <v>1.23</v>
      </c>
      <c r="G74" s="23">
        <f t="shared" si="0"/>
        <v>179.90000000000003</v>
      </c>
      <c r="H74" s="26">
        <f t="shared" si="1"/>
        <v>179.9</v>
      </c>
      <c r="I74" s="33">
        <f t="shared" si="2"/>
        <v>1799</v>
      </c>
    </row>
    <row r="75" spans="1:9" x14ac:dyDescent="0.25">
      <c r="A75" s="1" t="s">
        <v>123</v>
      </c>
      <c r="B75" s="2" t="s">
        <v>110</v>
      </c>
      <c r="C75" s="1">
        <v>2</v>
      </c>
      <c r="D75" s="1" t="s">
        <v>136</v>
      </c>
      <c r="E75" s="26">
        <f>299.9/1.23</f>
        <v>243.82113821138211</v>
      </c>
      <c r="F75" s="26">
        <v>1.23</v>
      </c>
      <c r="G75" s="23">
        <f t="shared" ref="G75:G136" si="3">E75*F75</f>
        <v>299.89999999999998</v>
      </c>
      <c r="H75" s="26">
        <f t="shared" ref="H75:H135" si="4">ROUND(G75,2)</f>
        <v>299.89999999999998</v>
      </c>
      <c r="I75" s="33">
        <f t="shared" ref="I75:I135" si="5">H75*C75</f>
        <v>599.79999999999995</v>
      </c>
    </row>
    <row r="76" spans="1:9" x14ac:dyDescent="0.25">
      <c r="A76" s="1" t="s">
        <v>124</v>
      </c>
      <c r="B76" s="2" t="s">
        <v>108</v>
      </c>
      <c r="C76" s="1">
        <v>1</v>
      </c>
      <c r="D76" s="1" t="s">
        <v>136</v>
      </c>
      <c r="E76" s="26">
        <f>(180+189.9)/1.23</f>
        <v>300.73170731707313</v>
      </c>
      <c r="F76" s="26">
        <v>1.23</v>
      </c>
      <c r="G76" s="23">
        <f t="shared" si="3"/>
        <v>369.89999999999992</v>
      </c>
      <c r="H76" s="26">
        <f t="shared" si="4"/>
        <v>369.9</v>
      </c>
      <c r="I76" s="33">
        <f t="shared" si="5"/>
        <v>369.9</v>
      </c>
    </row>
    <row r="77" spans="1:9" x14ac:dyDescent="0.25">
      <c r="A77" s="1" t="s">
        <v>125</v>
      </c>
      <c r="B77" s="2" t="s">
        <v>109</v>
      </c>
      <c r="C77" s="1">
        <v>1</v>
      </c>
      <c r="D77" s="1" t="s">
        <v>136</v>
      </c>
      <c r="E77" s="26">
        <f>(719.9+4*139.9+129.9*2)/1.23</f>
        <v>1251.4634146341464</v>
      </c>
      <c r="F77" s="26">
        <v>1.23</v>
      </c>
      <c r="G77" s="23">
        <f t="shared" si="3"/>
        <v>1539.3</v>
      </c>
      <c r="H77" s="26">
        <f t="shared" si="4"/>
        <v>1539.3</v>
      </c>
      <c r="I77" s="33">
        <f t="shared" si="5"/>
        <v>1539.3</v>
      </c>
    </row>
    <row r="78" spans="1:9" x14ac:dyDescent="0.25">
      <c r="A78" s="1" t="s">
        <v>126</v>
      </c>
      <c r="B78" s="2" t="s">
        <v>111</v>
      </c>
      <c r="C78" s="1">
        <v>10</v>
      </c>
      <c r="D78" s="1" t="s">
        <v>136</v>
      </c>
      <c r="E78" s="26">
        <f>299.9/1.23</f>
        <v>243.82113821138211</v>
      </c>
      <c r="F78" s="26">
        <v>1.23</v>
      </c>
      <c r="G78" s="23">
        <f t="shared" si="3"/>
        <v>299.89999999999998</v>
      </c>
      <c r="H78" s="26">
        <f t="shared" si="4"/>
        <v>299.89999999999998</v>
      </c>
      <c r="I78" s="33">
        <f t="shared" si="5"/>
        <v>2999</v>
      </c>
    </row>
    <row r="79" spans="1:9" x14ac:dyDescent="0.25">
      <c r="A79" s="1" t="s">
        <v>127</v>
      </c>
      <c r="B79" s="2" t="s">
        <v>107</v>
      </c>
      <c r="C79" s="1">
        <v>30</v>
      </c>
      <c r="D79" s="1" t="s">
        <v>136</v>
      </c>
      <c r="E79" s="26">
        <f>299.9/1.23</f>
        <v>243.82113821138211</v>
      </c>
      <c r="F79" s="26">
        <v>1.23</v>
      </c>
      <c r="G79" s="23">
        <f t="shared" si="3"/>
        <v>299.89999999999998</v>
      </c>
      <c r="H79" s="26">
        <f t="shared" si="4"/>
        <v>299.89999999999998</v>
      </c>
      <c r="I79" s="33">
        <f t="shared" si="5"/>
        <v>8997</v>
      </c>
    </row>
    <row r="80" spans="1:9" x14ac:dyDescent="0.25">
      <c r="A80" s="1" t="s">
        <v>128</v>
      </c>
      <c r="B80" s="2" t="s">
        <v>112</v>
      </c>
      <c r="C80" s="1">
        <v>10</v>
      </c>
      <c r="D80" s="1" t="s">
        <v>136</v>
      </c>
      <c r="E80" s="26">
        <f>299.9/1.23</f>
        <v>243.82113821138211</v>
      </c>
      <c r="F80" s="26">
        <v>1.23</v>
      </c>
      <c r="G80" s="23">
        <f t="shared" si="3"/>
        <v>299.89999999999998</v>
      </c>
      <c r="H80" s="26">
        <f t="shared" si="4"/>
        <v>299.89999999999998</v>
      </c>
      <c r="I80" s="33">
        <f t="shared" si="5"/>
        <v>2999</v>
      </c>
    </row>
    <row r="81" spans="1:9" x14ac:dyDescent="0.25">
      <c r="A81" s="1" t="s">
        <v>129</v>
      </c>
      <c r="B81" s="2" t="s">
        <v>165</v>
      </c>
      <c r="C81" s="1">
        <v>9</v>
      </c>
      <c r="D81" s="1" t="s">
        <v>136</v>
      </c>
      <c r="E81" s="26">
        <f>599.9/1.23</f>
        <v>487.72357723577232</v>
      </c>
      <c r="F81" s="26">
        <v>1.23</v>
      </c>
      <c r="G81" s="23">
        <f t="shared" si="3"/>
        <v>599.9</v>
      </c>
      <c r="H81" s="26">
        <f t="shared" si="4"/>
        <v>599.9</v>
      </c>
      <c r="I81" s="33">
        <f t="shared" si="5"/>
        <v>5399.0999999999995</v>
      </c>
    </row>
    <row r="82" spans="1:9" x14ac:dyDescent="0.25">
      <c r="A82" s="1" t="s">
        <v>130</v>
      </c>
      <c r="B82" s="2" t="s">
        <v>113</v>
      </c>
      <c r="C82" s="1">
        <v>108</v>
      </c>
      <c r="D82" s="1" t="s">
        <v>136</v>
      </c>
      <c r="E82" s="26">
        <f>239.9/1.23</f>
        <v>195.04065040650408</v>
      </c>
      <c r="F82" s="26">
        <v>1.23</v>
      </c>
      <c r="G82" s="23">
        <f t="shared" si="3"/>
        <v>239.90000000000003</v>
      </c>
      <c r="H82" s="26">
        <f t="shared" si="4"/>
        <v>239.9</v>
      </c>
      <c r="I82" s="33">
        <f t="shared" si="5"/>
        <v>25909.200000000001</v>
      </c>
    </row>
    <row r="83" spans="1:9" x14ac:dyDescent="0.25">
      <c r="A83" s="1" t="s">
        <v>131</v>
      </c>
      <c r="B83" s="2" t="s">
        <v>358</v>
      </c>
      <c r="C83" s="1">
        <v>2</v>
      </c>
      <c r="D83" s="1" t="s">
        <v>136</v>
      </c>
      <c r="E83" s="26">
        <f>589.9/1.13</f>
        <v>522.0353982300885</v>
      </c>
      <c r="F83" s="26">
        <v>1.23</v>
      </c>
      <c r="G83" s="23">
        <f t="shared" si="3"/>
        <v>642.10353982300887</v>
      </c>
      <c r="H83" s="26">
        <f t="shared" si="4"/>
        <v>642.1</v>
      </c>
      <c r="I83" s="33">
        <f t="shared" si="5"/>
        <v>1284.2</v>
      </c>
    </row>
    <row r="84" spans="1:9" x14ac:dyDescent="0.25">
      <c r="A84" s="1" t="s">
        <v>319</v>
      </c>
      <c r="B84" s="2" t="s">
        <v>115</v>
      </c>
      <c r="C84" s="1">
        <v>1</v>
      </c>
      <c r="D84" s="1" t="s">
        <v>136</v>
      </c>
      <c r="E84" s="26">
        <f>799.9/1.23</f>
        <v>650.32520325203257</v>
      </c>
      <c r="F84" s="26">
        <v>1.23</v>
      </c>
      <c r="G84" s="23">
        <f t="shared" si="3"/>
        <v>799.90000000000009</v>
      </c>
      <c r="H84" s="26">
        <f t="shared" si="4"/>
        <v>799.9</v>
      </c>
      <c r="I84" s="33">
        <f t="shared" si="5"/>
        <v>799.9</v>
      </c>
    </row>
    <row r="85" spans="1:9" x14ac:dyDescent="0.25">
      <c r="A85" s="1" t="s">
        <v>132</v>
      </c>
      <c r="B85" s="2" t="s">
        <v>133</v>
      </c>
      <c r="C85" s="1">
        <v>50</v>
      </c>
      <c r="D85" s="1" t="s">
        <v>136</v>
      </c>
      <c r="E85" s="26">
        <f>149.9/1.23</f>
        <v>121.869918699187</v>
      </c>
      <c r="F85" s="26">
        <v>1.23</v>
      </c>
      <c r="G85" s="23">
        <f t="shared" si="3"/>
        <v>149.9</v>
      </c>
      <c r="H85" s="26">
        <f t="shared" si="4"/>
        <v>149.9</v>
      </c>
      <c r="I85" s="33">
        <f t="shared" si="5"/>
        <v>7495</v>
      </c>
    </row>
    <row r="86" spans="1:9" x14ac:dyDescent="0.25">
      <c r="A86" s="1" t="s">
        <v>139</v>
      </c>
      <c r="B86" s="2" t="s">
        <v>134</v>
      </c>
      <c r="C86" s="1">
        <v>2</v>
      </c>
      <c r="D86" s="1" t="s">
        <v>136</v>
      </c>
      <c r="E86" s="26">
        <f>179.9/1.23</f>
        <v>146.26016260162604</v>
      </c>
      <c r="F86" s="26">
        <v>1.23</v>
      </c>
      <c r="G86" s="23">
        <f t="shared" si="3"/>
        <v>179.90000000000003</v>
      </c>
      <c r="H86" s="26">
        <f t="shared" si="4"/>
        <v>179.9</v>
      </c>
      <c r="I86" s="33">
        <f t="shared" si="5"/>
        <v>359.8</v>
      </c>
    </row>
    <row r="87" spans="1:9" x14ac:dyDescent="0.25">
      <c r="A87" s="1" t="s">
        <v>140</v>
      </c>
      <c r="B87" s="2" t="s">
        <v>135</v>
      </c>
      <c r="C87" s="1">
        <v>6</v>
      </c>
      <c r="D87" s="1" t="s">
        <v>136</v>
      </c>
      <c r="E87" s="26">
        <f>219.9/1.23</f>
        <v>178.78048780487805</v>
      </c>
      <c r="F87" s="26">
        <v>1.23</v>
      </c>
      <c r="G87" s="23">
        <f t="shared" si="3"/>
        <v>219.9</v>
      </c>
      <c r="H87" s="26">
        <f t="shared" si="4"/>
        <v>219.9</v>
      </c>
      <c r="I87" s="33">
        <f t="shared" si="5"/>
        <v>1319.4</v>
      </c>
    </row>
    <row r="88" spans="1:9" x14ac:dyDescent="0.25">
      <c r="A88" s="1" t="s">
        <v>141</v>
      </c>
      <c r="B88" s="2" t="s">
        <v>312</v>
      </c>
      <c r="C88" s="1">
        <v>1</v>
      </c>
      <c r="D88" s="1" t="s">
        <v>42</v>
      </c>
      <c r="E88" s="26">
        <f>199/1.23</f>
        <v>161.78861788617886</v>
      </c>
      <c r="F88" s="26">
        <v>1.23</v>
      </c>
      <c r="G88" s="23">
        <f t="shared" si="3"/>
        <v>199</v>
      </c>
      <c r="H88" s="26">
        <f t="shared" si="4"/>
        <v>199</v>
      </c>
      <c r="I88" s="33">
        <f t="shared" si="5"/>
        <v>199</v>
      </c>
    </row>
    <row r="89" spans="1:9" x14ac:dyDescent="0.25">
      <c r="A89" s="1" t="s">
        <v>142</v>
      </c>
      <c r="B89" s="2" t="s">
        <v>313</v>
      </c>
      <c r="C89" s="1">
        <v>2</v>
      </c>
      <c r="D89" s="1" t="s">
        <v>355</v>
      </c>
      <c r="E89" s="26">
        <f>399/1.23</f>
        <v>324.39024390243901</v>
      </c>
      <c r="F89" s="26">
        <v>1.23</v>
      </c>
      <c r="G89" s="23">
        <f t="shared" si="3"/>
        <v>399</v>
      </c>
      <c r="H89" s="26">
        <f t="shared" si="4"/>
        <v>399</v>
      </c>
      <c r="I89" s="33">
        <f t="shared" si="5"/>
        <v>798</v>
      </c>
    </row>
    <row r="90" spans="1:9" x14ac:dyDescent="0.25">
      <c r="A90" s="1" t="s">
        <v>143</v>
      </c>
      <c r="B90" s="2" t="s">
        <v>144</v>
      </c>
      <c r="C90" s="1">
        <v>10</v>
      </c>
      <c r="D90" s="1" t="s">
        <v>42</v>
      </c>
      <c r="E90" s="26">
        <f>499/1.23</f>
        <v>405.6910569105691</v>
      </c>
      <c r="F90" s="26">
        <v>1.23</v>
      </c>
      <c r="G90" s="23">
        <f t="shared" si="3"/>
        <v>499</v>
      </c>
      <c r="H90" s="26">
        <f t="shared" si="4"/>
        <v>499</v>
      </c>
      <c r="I90" s="33">
        <f t="shared" si="5"/>
        <v>4990</v>
      </c>
    </row>
    <row r="91" spans="1:9" x14ac:dyDescent="0.25">
      <c r="A91" s="1" t="s">
        <v>156</v>
      </c>
      <c r="B91" s="2" t="s">
        <v>191</v>
      </c>
      <c r="C91" s="1">
        <v>5</v>
      </c>
      <c r="D91" s="1" t="s">
        <v>42</v>
      </c>
      <c r="E91" s="26">
        <f>39.99/1.23</f>
        <v>32.512195121951223</v>
      </c>
      <c r="F91" s="26">
        <v>1.23</v>
      </c>
      <c r="G91" s="23">
        <f t="shared" si="3"/>
        <v>39.99</v>
      </c>
      <c r="H91" s="26">
        <f t="shared" si="4"/>
        <v>39.99</v>
      </c>
      <c r="I91" s="33">
        <f t="shared" si="5"/>
        <v>199.95000000000002</v>
      </c>
    </row>
    <row r="92" spans="1:9" x14ac:dyDescent="0.25">
      <c r="A92" s="1" t="s">
        <v>157</v>
      </c>
      <c r="B92" s="2" t="s">
        <v>192</v>
      </c>
      <c r="C92" s="1">
        <v>5</v>
      </c>
      <c r="D92" s="1" t="s">
        <v>42</v>
      </c>
      <c r="E92" s="26">
        <f>29.99/1.23</f>
        <v>24.382113821138212</v>
      </c>
      <c r="F92" s="26">
        <v>1.23</v>
      </c>
      <c r="G92" s="23">
        <f t="shared" si="3"/>
        <v>29.990000000000002</v>
      </c>
      <c r="H92" s="26">
        <f t="shared" si="4"/>
        <v>29.99</v>
      </c>
      <c r="I92" s="33">
        <f t="shared" si="5"/>
        <v>149.94999999999999</v>
      </c>
    </row>
    <row r="93" spans="1:9" x14ac:dyDescent="0.25">
      <c r="A93" s="1" t="s">
        <v>158</v>
      </c>
      <c r="B93" s="2" t="s">
        <v>193</v>
      </c>
      <c r="C93" s="1">
        <v>5</v>
      </c>
      <c r="D93" s="1" t="s">
        <v>42</v>
      </c>
      <c r="E93" s="26">
        <f>29.99/1.23</f>
        <v>24.382113821138212</v>
      </c>
      <c r="F93" s="26">
        <v>1.23</v>
      </c>
      <c r="G93" s="23">
        <f t="shared" si="3"/>
        <v>29.990000000000002</v>
      </c>
      <c r="H93" s="26">
        <f t="shared" si="4"/>
        <v>29.99</v>
      </c>
      <c r="I93" s="33">
        <f t="shared" si="5"/>
        <v>149.94999999999999</v>
      </c>
    </row>
    <row r="94" spans="1:9" x14ac:dyDescent="0.25">
      <c r="A94" s="1" t="s">
        <v>159</v>
      </c>
      <c r="B94" s="2" t="s">
        <v>194</v>
      </c>
      <c r="C94" s="1">
        <v>5</v>
      </c>
      <c r="D94" s="1" t="s">
        <v>42</v>
      </c>
      <c r="E94" s="26">
        <f>29.99/1.23</f>
        <v>24.382113821138212</v>
      </c>
      <c r="F94" s="26">
        <v>1.23</v>
      </c>
      <c r="G94" s="23">
        <f t="shared" si="3"/>
        <v>29.990000000000002</v>
      </c>
      <c r="H94" s="26">
        <f t="shared" si="4"/>
        <v>29.99</v>
      </c>
      <c r="I94" s="33">
        <f t="shared" si="5"/>
        <v>149.94999999999999</v>
      </c>
    </row>
    <row r="95" spans="1:9" x14ac:dyDescent="0.25">
      <c r="A95" s="1" t="s">
        <v>160</v>
      </c>
      <c r="B95" s="2" t="s">
        <v>195</v>
      </c>
      <c r="C95" s="1">
        <v>5</v>
      </c>
      <c r="D95" s="1" t="s">
        <v>42</v>
      </c>
      <c r="E95" s="26">
        <f>29.99/1.23</f>
        <v>24.382113821138212</v>
      </c>
      <c r="F95" s="26">
        <v>1.23</v>
      </c>
      <c r="G95" s="23">
        <f t="shared" si="3"/>
        <v>29.990000000000002</v>
      </c>
      <c r="H95" s="26">
        <f t="shared" si="4"/>
        <v>29.99</v>
      </c>
      <c r="I95" s="33">
        <f t="shared" si="5"/>
        <v>149.94999999999999</v>
      </c>
    </row>
    <row r="96" spans="1:9" x14ac:dyDescent="0.25">
      <c r="A96" s="1" t="s">
        <v>161</v>
      </c>
      <c r="B96" s="2" t="s">
        <v>196</v>
      </c>
      <c r="C96" s="1">
        <v>5</v>
      </c>
      <c r="D96" s="1" t="s">
        <v>42</v>
      </c>
      <c r="E96" s="26">
        <f>14.99/1.23</f>
        <v>12.1869918699187</v>
      </c>
      <c r="F96" s="26">
        <v>1.23</v>
      </c>
      <c r="G96" s="23">
        <f t="shared" si="3"/>
        <v>14.99</v>
      </c>
      <c r="H96" s="26">
        <f t="shared" si="4"/>
        <v>14.99</v>
      </c>
      <c r="I96" s="33">
        <f t="shared" si="5"/>
        <v>74.95</v>
      </c>
    </row>
    <row r="97" spans="1:9" x14ac:dyDescent="0.25">
      <c r="A97" s="1" t="s">
        <v>162</v>
      </c>
      <c r="B97" s="2" t="s">
        <v>197</v>
      </c>
      <c r="C97" s="1">
        <v>5</v>
      </c>
      <c r="D97" s="1" t="s">
        <v>42</v>
      </c>
      <c r="E97" s="26">
        <f>49.99/1.23</f>
        <v>40.642276422764233</v>
      </c>
      <c r="F97" s="26">
        <v>1.23</v>
      </c>
      <c r="G97" s="23">
        <f t="shared" si="3"/>
        <v>49.990000000000009</v>
      </c>
      <c r="H97" s="26">
        <f t="shared" si="4"/>
        <v>49.99</v>
      </c>
      <c r="I97" s="33">
        <f t="shared" si="5"/>
        <v>249.95000000000002</v>
      </c>
    </row>
    <row r="98" spans="1:9" x14ac:dyDescent="0.25">
      <c r="A98" s="1" t="s">
        <v>163</v>
      </c>
      <c r="B98" s="2" t="s">
        <v>198</v>
      </c>
      <c r="C98" s="1">
        <v>5</v>
      </c>
      <c r="D98" s="1" t="s">
        <v>42</v>
      </c>
      <c r="E98" s="26">
        <f>59.99/1.23</f>
        <v>48.772357723577237</v>
      </c>
      <c r="F98" s="26">
        <v>1.23</v>
      </c>
      <c r="G98" s="23">
        <f t="shared" si="3"/>
        <v>59.99</v>
      </c>
      <c r="H98" s="26">
        <f t="shared" si="4"/>
        <v>59.99</v>
      </c>
      <c r="I98" s="33">
        <f t="shared" si="5"/>
        <v>299.95</v>
      </c>
    </row>
    <row r="99" spans="1:9" x14ac:dyDescent="0.25">
      <c r="A99" s="1" t="s">
        <v>171</v>
      </c>
      <c r="B99" s="2" t="s">
        <v>199</v>
      </c>
      <c r="C99" s="1">
        <v>5</v>
      </c>
      <c r="D99" s="1" t="s">
        <v>42</v>
      </c>
      <c r="E99" s="26">
        <f>19.99/1.23</f>
        <v>16.252032520325201</v>
      </c>
      <c r="F99" s="26">
        <v>1.23</v>
      </c>
      <c r="G99" s="23">
        <f t="shared" si="3"/>
        <v>19.989999999999998</v>
      </c>
      <c r="H99" s="26">
        <f t="shared" si="4"/>
        <v>19.989999999999998</v>
      </c>
      <c r="I99" s="33">
        <f t="shared" si="5"/>
        <v>99.949999999999989</v>
      </c>
    </row>
    <row r="100" spans="1:9" x14ac:dyDescent="0.25">
      <c r="A100" s="1" t="s">
        <v>172</v>
      </c>
      <c r="B100" s="2" t="s">
        <v>145</v>
      </c>
      <c r="C100" s="1">
        <v>5</v>
      </c>
      <c r="D100" s="1" t="s">
        <v>42</v>
      </c>
      <c r="E100" s="26">
        <f>69.999/1.23</f>
        <v>56.909756097560972</v>
      </c>
      <c r="F100" s="26">
        <v>1.23</v>
      </c>
      <c r="G100" s="23">
        <f t="shared" si="3"/>
        <v>69.998999999999995</v>
      </c>
      <c r="H100" s="26">
        <f t="shared" si="4"/>
        <v>70</v>
      </c>
      <c r="I100" s="33">
        <f t="shared" si="5"/>
        <v>350</v>
      </c>
    </row>
    <row r="101" spans="1:9" x14ac:dyDescent="0.25">
      <c r="A101" s="1" t="s">
        <v>173</v>
      </c>
      <c r="B101" s="2" t="s">
        <v>147</v>
      </c>
      <c r="C101" s="1">
        <v>10</v>
      </c>
      <c r="D101" s="1" t="s">
        <v>42</v>
      </c>
      <c r="E101" s="26">
        <f>149/1.23</f>
        <v>121.13821138211382</v>
      </c>
      <c r="F101" s="26">
        <v>1.23</v>
      </c>
      <c r="G101" s="23">
        <f t="shared" si="3"/>
        <v>149</v>
      </c>
      <c r="H101" s="26">
        <f t="shared" si="4"/>
        <v>149</v>
      </c>
      <c r="I101" s="33">
        <f t="shared" si="5"/>
        <v>1490</v>
      </c>
    </row>
    <row r="102" spans="1:9" x14ac:dyDescent="0.25">
      <c r="A102" s="1" t="s">
        <v>174</v>
      </c>
      <c r="B102" s="2" t="s">
        <v>148</v>
      </c>
      <c r="C102" s="1">
        <v>20</v>
      </c>
      <c r="D102" s="1" t="s">
        <v>42</v>
      </c>
      <c r="E102" s="26">
        <f>79.99/1.23</f>
        <v>65.032520325203251</v>
      </c>
      <c r="F102" s="26">
        <v>1.23</v>
      </c>
      <c r="G102" s="23">
        <f t="shared" si="3"/>
        <v>79.989999999999995</v>
      </c>
      <c r="H102" s="26">
        <f t="shared" si="4"/>
        <v>79.989999999999995</v>
      </c>
      <c r="I102" s="33">
        <f t="shared" si="5"/>
        <v>1599.8</v>
      </c>
    </row>
    <row r="103" spans="1:9" x14ac:dyDescent="0.25">
      <c r="A103" s="1" t="s">
        <v>175</v>
      </c>
      <c r="B103" s="2" t="s">
        <v>149</v>
      </c>
      <c r="C103" s="1">
        <v>5</v>
      </c>
      <c r="D103" s="1" t="s">
        <v>236</v>
      </c>
      <c r="E103" s="26">
        <f>369.99/1.23</f>
        <v>300.80487804878049</v>
      </c>
      <c r="F103" s="26">
        <v>1.23</v>
      </c>
      <c r="G103" s="23">
        <f t="shared" si="3"/>
        <v>369.99</v>
      </c>
      <c r="H103" s="26">
        <f t="shared" si="4"/>
        <v>369.99</v>
      </c>
      <c r="I103" s="33">
        <f t="shared" si="5"/>
        <v>1849.95</v>
      </c>
    </row>
    <row r="104" spans="1:9" x14ac:dyDescent="0.25">
      <c r="A104" s="1" t="s">
        <v>176</v>
      </c>
      <c r="B104" s="2" t="s">
        <v>150</v>
      </c>
      <c r="C104" s="1">
        <v>2</v>
      </c>
      <c r="D104" s="1" t="s">
        <v>237</v>
      </c>
      <c r="E104" s="26">
        <f>348/1.23</f>
        <v>282.92682926829269</v>
      </c>
      <c r="F104" s="26">
        <v>1.23</v>
      </c>
      <c r="G104" s="23">
        <f t="shared" si="3"/>
        <v>348</v>
      </c>
      <c r="H104" s="26">
        <f t="shared" si="4"/>
        <v>348</v>
      </c>
      <c r="I104" s="33">
        <f t="shared" si="5"/>
        <v>696</v>
      </c>
    </row>
    <row r="105" spans="1:9" x14ac:dyDescent="0.25">
      <c r="A105" s="1" t="s">
        <v>177</v>
      </c>
      <c r="B105" s="2" t="s">
        <v>239</v>
      </c>
      <c r="C105" s="1">
        <v>2</v>
      </c>
      <c r="D105" s="1" t="s">
        <v>237</v>
      </c>
      <c r="E105" s="26">
        <f>79.98/1.23</f>
        <v>65.024390243902445</v>
      </c>
      <c r="F105" s="26">
        <v>1.23</v>
      </c>
      <c r="G105" s="23">
        <f t="shared" si="3"/>
        <v>79.98</v>
      </c>
      <c r="H105" s="26">
        <f t="shared" si="4"/>
        <v>79.98</v>
      </c>
      <c r="I105" s="33">
        <f t="shared" si="5"/>
        <v>159.96</v>
      </c>
    </row>
    <row r="106" spans="1:9" x14ac:dyDescent="0.25">
      <c r="A106" s="1" t="s">
        <v>180</v>
      </c>
      <c r="B106" s="2" t="s">
        <v>240</v>
      </c>
      <c r="C106" s="1">
        <v>1</v>
      </c>
      <c r="D106" s="1" t="s">
        <v>237</v>
      </c>
      <c r="E106" s="26">
        <f>69.98/1.23</f>
        <v>56.894308943089435</v>
      </c>
      <c r="F106" s="26">
        <v>1.23</v>
      </c>
      <c r="G106" s="23">
        <f t="shared" si="3"/>
        <v>69.98</v>
      </c>
      <c r="H106" s="26">
        <f t="shared" si="4"/>
        <v>69.98</v>
      </c>
      <c r="I106" s="33">
        <f t="shared" si="5"/>
        <v>69.98</v>
      </c>
    </row>
    <row r="107" spans="1:9" x14ac:dyDescent="0.25">
      <c r="A107" s="1" t="s">
        <v>181</v>
      </c>
      <c r="B107" s="2" t="s">
        <v>241</v>
      </c>
      <c r="C107" s="1">
        <v>3</v>
      </c>
      <c r="D107" s="1" t="s">
        <v>237</v>
      </c>
      <c r="E107" s="26">
        <f>84.98/1.23</f>
        <v>69.089430894308947</v>
      </c>
      <c r="F107" s="26">
        <v>1.23</v>
      </c>
      <c r="G107" s="23">
        <f t="shared" si="3"/>
        <v>84.98</v>
      </c>
      <c r="H107" s="26">
        <f t="shared" si="4"/>
        <v>84.98</v>
      </c>
      <c r="I107" s="33">
        <f t="shared" si="5"/>
        <v>254.94</v>
      </c>
    </row>
    <row r="108" spans="1:9" x14ac:dyDescent="0.25">
      <c r="A108" s="1" t="s">
        <v>275</v>
      </c>
      <c r="B108" s="2" t="s">
        <v>151</v>
      </c>
      <c r="C108" s="1">
        <v>2</v>
      </c>
      <c r="D108" s="1" t="s">
        <v>237</v>
      </c>
      <c r="E108" s="26">
        <f>64.98/1.23</f>
        <v>52.829268292682933</v>
      </c>
      <c r="F108" s="26">
        <v>1.23</v>
      </c>
      <c r="G108" s="23">
        <f t="shared" si="3"/>
        <v>64.98</v>
      </c>
      <c r="H108" s="26">
        <f t="shared" si="4"/>
        <v>64.98</v>
      </c>
      <c r="I108" s="33">
        <f t="shared" si="5"/>
        <v>129.96</v>
      </c>
    </row>
    <row r="109" spans="1:9" x14ac:dyDescent="0.25">
      <c r="A109" s="1" t="s">
        <v>276</v>
      </c>
      <c r="B109" s="2" t="s">
        <v>152</v>
      </c>
      <c r="C109" s="1">
        <v>2</v>
      </c>
      <c r="D109" s="1" t="s">
        <v>237</v>
      </c>
      <c r="E109" s="26">
        <f>99.98/1.23</f>
        <v>81.284552845528466</v>
      </c>
      <c r="F109" s="26">
        <v>1.23</v>
      </c>
      <c r="G109" s="23">
        <f t="shared" si="3"/>
        <v>99.980000000000018</v>
      </c>
      <c r="H109" s="26">
        <f t="shared" si="4"/>
        <v>99.98</v>
      </c>
      <c r="I109" s="33">
        <f t="shared" si="5"/>
        <v>199.96</v>
      </c>
    </row>
    <row r="110" spans="1:9" x14ac:dyDescent="0.25">
      <c r="A110" s="1" t="s">
        <v>277</v>
      </c>
      <c r="B110" s="2" t="s">
        <v>248</v>
      </c>
      <c r="C110" s="1">
        <v>1</v>
      </c>
      <c r="D110" s="1" t="s">
        <v>237</v>
      </c>
      <c r="E110" s="26">
        <f>138/1.23</f>
        <v>112.19512195121952</v>
      </c>
      <c r="F110" s="26">
        <v>1.23</v>
      </c>
      <c r="G110" s="23">
        <f t="shared" si="3"/>
        <v>138</v>
      </c>
      <c r="H110" s="26">
        <f t="shared" si="4"/>
        <v>138</v>
      </c>
      <c r="I110" s="33">
        <f t="shared" si="5"/>
        <v>138</v>
      </c>
    </row>
    <row r="111" spans="1:9" x14ac:dyDescent="0.25">
      <c r="A111" s="1" t="s">
        <v>278</v>
      </c>
      <c r="B111" s="2" t="s">
        <v>764</v>
      </c>
      <c r="C111" s="1">
        <v>1</v>
      </c>
      <c r="D111" s="1" t="s">
        <v>250</v>
      </c>
      <c r="E111" s="26">
        <f>1119/1.23</f>
        <v>909.7560975609756</v>
      </c>
      <c r="F111" s="26">
        <v>1.23</v>
      </c>
      <c r="G111" s="23">
        <f t="shared" si="3"/>
        <v>1119</v>
      </c>
      <c r="H111" s="26">
        <f t="shared" si="4"/>
        <v>1119</v>
      </c>
      <c r="I111" s="33">
        <f t="shared" si="5"/>
        <v>1119</v>
      </c>
    </row>
    <row r="112" spans="1:9" x14ac:dyDescent="0.25">
      <c r="A112" s="1" t="s">
        <v>279</v>
      </c>
      <c r="B112" s="2" t="s">
        <v>155</v>
      </c>
      <c r="C112" s="1">
        <v>1</v>
      </c>
      <c r="D112" s="1" t="s">
        <v>263</v>
      </c>
      <c r="E112" s="26">
        <f>1825.32/1.23</f>
        <v>1484</v>
      </c>
      <c r="F112" s="26">
        <v>1.23</v>
      </c>
      <c r="G112" s="23">
        <f t="shared" si="3"/>
        <v>1825.32</v>
      </c>
      <c r="H112" s="26">
        <f t="shared" si="4"/>
        <v>1825.32</v>
      </c>
      <c r="I112" s="33">
        <f t="shared" si="5"/>
        <v>1825.32</v>
      </c>
    </row>
    <row r="113" spans="1:9" x14ac:dyDescent="0.25">
      <c r="A113" s="1" t="s">
        <v>280</v>
      </c>
      <c r="B113" s="2" t="s">
        <v>164</v>
      </c>
      <c r="C113" s="1">
        <v>2</v>
      </c>
      <c r="D113" s="1" t="s">
        <v>136</v>
      </c>
      <c r="E113" s="26">
        <f>269.69/1.23</f>
        <v>219.26016260162601</v>
      </c>
      <c r="F113" s="26">
        <v>1.23</v>
      </c>
      <c r="G113" s="23">
        <f t="shared" si="3"/>
        <v>269.69</v>
      </c>
      <c r="H113" s="26">
        <f t="shared" si="4"/>
        <v>269.69</v>
      </c>
      <c r="I113" s="33">
        <f t="shared" si="5"/>
        <v>539.38</v>
      </c>
    </row>
    <row r="114" spans="1:9" x14ac:dyDescent="0.25">
      <c r="A114" s="1" t="s">
        <v>281</v>
      </c>
      <c r="B114" s="2" t="s">
        <v>166</v>
      </c>
      <c r="C114" s="1">
        <v>5</v>
      </c>
      <c r="D114" s="1" t="s">
        <v>136</v>
      </c>
      <c r="E114" s="26">
        <f>799.9/1.23</f>
        <v>650.32520325203257</v>
      </c>
      <c r="F114" s="26">
        <v>1.23</v>
      </c>
      <c r="G114" s="23">
        <f t="shared" si="3"/>
        <v>799.90000000000009</v>
      </c>
      <c r="H114" s="26">
        <f t="shared" si="4"/>
        <v>799.9</v>
      </c>
      <c r="I114" s="33">
        <f t="shared" si="5"/>
        <v>3999.5</v>
      </c>
    </row>
    <row r="115" spans="1:9" x14ac:dyDescent="0.25">
      <c r="A115" s="1" t="s">
        <v>282</v>
      </c>
      <c r="B115" s="2" t="s">
        <v>167</v>
      </c>
      <c r="C115" s="1">
        <v>2</v>
      </c>
      <c r="D115" s="1" t="s">
        <v>236</v>
      </c>
      <c r="E115" s="26">
        <v>1000</v>
      </c>
      <c r="F115" s="26">
        <v>1.23</v>
      </c>
      <c r="G115" s="23">
        <f t="shared" si="3"/>
        <v>1230</v>
      </c>
      <c r="H115" s="26">
        <f t="shared" si="4"/>
        <v>1230</v>
      </c>
      <c r="I115" s="33">
        <f t="shared" si="5"/>
        <v>2460</v>
      </c>
    </row>
    <row r="116" spans="1:9" x14ac:dyDescent="0.25">
      <c r="A116" s="1" t="s">
        <v>283</v>
      </c>
      <c r="B116" s="2" t="s">
        <v>168</v>
      </c>
      <c r="C116" s="1">
        <v>45</v>
      </c>
      <c r="D116" s="1" t="s">
        <v>200</v>
      </c>
      <c r="E116" s="26">
        <f>6/1.23</f>
        <v>4.8780487804878048</v>
      </c>
      <c r="F116" s="26">
        <v>1.23</v>
      </c>
      <c r="G116" s="23">
        <f t="shared" si="3"/>
        <v>6</v>
      </c>
      <c r="H116" s="26">
        <f t="shared" si="4"/>
        <v>6</v>
      </c>
      <c r="I116" s="33">
        <f t="shared" si="5"/>
        <v>270</v>
      </c>
    </row>
    <row r="117" spans="1:9" x14ac:dyDescent="0.25">
      <c r="A117" s="1" t="s">
        <v>284</v>
      </c>
      <c r="B117" s="2" t="s">
        <v>266</v>
      </c>
      <c r="C117" s="1">
        <v>1</v>
      </c>
      <c r="D117" s="1" t="s">
        <v>268</v>
      </c>
      <c r="E117" s="26">
        <f>239/1.23</f>
        <v>194.3089430894309</v>
      </c>
      <c r="F117" s="26">
        <v>1.23</v>
      </c>
      <c r="G117" s="23">
        <f t="shared" si="3"/>
        <v>239</v>
      </c>
      <c r="H117" s="26">
        <f t="shared" si="4"/>
        <v>239</v>
      </c>
      <c r="I117" s="33">
        <f t="shared" si="5"/>
        <v>239</v>
      </c>
    </row>
    <row r="118" spans="1:9" x14ac:dyDescent="0.25">
      <c r="A118" s="1" t="s">
        <v>285</v>
      </c>
      <c r="B118" s="2" t="s">
        <v>267</v>
      </c>
      <c r="C118" s="1">
        <v>1</v>
      </c>
      <c r="D118" s="1" t="s">
        <v>268</v>
      </c>
      <c r="E118" s="26">
        <f>215/1.23</f>
        <v>174.79674796747969</v>
      </c>
      <c r="F118" s="26">
        <v>1.23</v>
      </c>
      <c r="G118" s="23">
        <f t="shared" si="3"/>
        <v>215.00000000000003</v>
      </c>
      <c r="H118" s="26">
        <f t="shared" si="4"/>
        <v>215</v>
      </c>
      <c r="I118" s="33">
        <f t="shared" si="5"/>
        <v>215</v>
      </c>
    </row>
    <row r="119" spans="1:9" x14ac:dyDescent="0.25">
      <c r="A119" s="1" t="s">
        <v>286</v>
      </c>
      <c r="B119" s="2" t="s">
        <v>169</v>
      </c>
      <c r="C119" s="1">
        <v>5</v>
      </c>
      <c r="D119" s="1" t="s">
        <v>250</v>
      </c>
      <c r="E119" s="26">
        <f>800/1.23</f>
        <v>650.40650406504062</v>
      </c>
      <c r="F119" s="26">
        <v>1.23</v>
      </c>
      <c r="G119" s="23">
        <f t="shared" si="3"/>
        <v>800</v>
      </c>
      <c r="H119" s="26">
        <f t="shared" si="4"/>
        <v>800</v>
      </c>
      <c r="I119" s="33">
        <f t="shared" si="5"/>
        <v>4000</v>
      </c>
    </row>
    <row r="120" spans="1:9" x14ac:dyDescent="0.25">
      <c r="A120" s="1" t="s">
        <v>287</v>
      </c>
      <c r="B120" s="2" t="s">
        <v>260</v>
      </c>
      <c r="C120" s="1">
        <v>5</v>
      </c>
      <c r="D120" s="1" t="s">
        <v>250</v>
      </c>
      <c r="E120" s="26">
        <f>250/1.23</f>
        <v>203.2520325203252</v>
      </c>
      <c r="F120" s="26">
        <v>1.23</v>
      </c>
      <c r="G120" s="23">
        <f t="shared" si="3"/>
        <v>250</v>
      </c>
      <c r="H120" s="26">
        <f t="shared" si="4"/>
        <v>250</v>
      </c>
      <c r="I120" s="33">
        <f t="shared" si="5"/>
        <v>1250</v>
      </c>
    </row>
    <row r="121" spans="1:9" x14ac:dyDescent="0.25">
      <c r="A121" s="1" t="s">
        <v>288</v>
      </c>
      <c r="B121" s="2" t="s">
        <v>261</v>
      </c>
      <c r="C121" s="1">
        <v>30</v>
      </c>
      <c r="D121" s="1" t="s">
        <v>250</v>
      </c>
      <c r="E121" s="26">
        <f>50/1.23</f>
        <v>40.650406504065039</v>
      </c>
      <c r="F121" s="26">
        <v>1.23</v>
      </c>
      <c r="G121" s="23">
        <f t="shared" si="3"/>
        <v>50</v>
      </c>
      <c r="H121" s="26">
        <f t="shared" si="4"/>
        <v>50</v>
      </c>
      <c r="I121" s="33">
        <f t="shared" si="5"/>
        <v>1500</v>
      </c>
    </row>
    <row r="122" spans="1:9" x14ac:dyDescent="0.25">
      <c r="A122" s="1" t="s">
        <v>289</v>
      </c>
      <c r="B122" s="2" t="s">
        <v>229</v>
      </c>
      <c r="C122" s="1">
        <v>5</v>
      </c>
      <c r="D122" s="1" t="s">
        <v>231</v>
      </c>
      <c r="E122" s="26">
        <f>500/1.23</f>
        <v>406.5040650406504</v>
      </c>
      <c r="F122" s="26">
        <v>1.23</v>
      </c>
      <c r="G122" s="23">
        <f t="shared" si="3"/>
        <v>500</v>
      </c>
      <c r="H122" s="26">
        <f t="shared" si="4"/>
        <v>500</v>
      </c>
      <c r="I122" s="33">
        <f t="shared" si="5"/>
        <v>2500</v>
      </c>
    </row>
    <row r="123" spans="1:9" x14ac:dyDescent="0.25">
      <c r="A123" s="1" t="s">
        <v>290</v>
      </c>
      <c r="B123" s="2" t="s">
        <v>170</v>
      </c>
      <c r="C123" s="1">
        <v>1</v>
      </c>
      <c r="D123" s="1" t="s">
        <v>32</v>
      </c>
      <c r="E123" s="26">
        <v>770</v>
      </c>
      <c r="F123" s="26">
        <v>1.23</v>
      </c>
      <c r="G123" s="23">
        <f t="shared" si="3"/>
        <v>947.1</v>
      </c>
      <c r="H123" s="26">
        <f t="shared" si="4"/>
        <v>947.1</v>
      </c>
      <c r="I123" s="33">
        <f t="shared" si="5"/>
        <v>947.1</v>
      </c>
    </row>
    <row r="124" spans="1:9" x14ac:dyDescent="0.25">
      <c r="A124" s="1" t="s">
        <v>291</v>
      </c>
      <c r="B124" s="2" t="s">
        <v>179</v>
      </c>
      <c r="C124" s="1">
        <v>2</v>
      </c>
      <c r="D124" s="1"/>
      <c r="E124" s="26">
        <v>1236.48</v>
      </c>
      <c r="F124" s="26">
        <v>1.23</v>
      </c>
      <c r="G124" s="23">
        <f t="shared" si="3"/>
        <v>1520.8704</v>
      </c>
      <c r="H124" s="26">
        <f t="shared" si="4"/>
        <v>1520.87</v>
      </c>
      <c r="I124" s="33">
        <f t="shared" si="5"/>
        <v>3041.74</v>
      </c>
    </row>
    <row r="125" spans="1:9" x14ac:dyDescent="0.25">
      <c r="A125" s="1" t="s">
        <v>295</v>
      </c>
      <c r="B125" s="2" t="s">
        <v>178</v>
      </c>
      <c r="C125" s="1">
        <v>1</v>
      </c>
      <c r="D125" s="1" t="s">
        <v>297</v>
      </c>
      <c r="E125" s="26">
        <f>131.84/1.23</f>
        <v>107.1869918699187</v>
      </c>
      <c r="F125" s="26">
        <v>1.23</v>
      </c>
      <c r="G125" s="23">
        <f t="shared" si="3"/>
        <v>131.84</v>
      </c>
      <c r="H125" s="26">
        <f t="shared" si="4"/>
        <v>131.84</v>
      </c>
      <c r="I125" s="33">
        <f t="shared" si="5"/>
        <v>131.84</v>
      </c>
    </row>
    <row r="126" spans="1:9" x14ac:dyDescent="0.25">
      <c r="A126" s="1" t="s">
        <v>320</v>
      </c>
      <c r="B126" s="2" t="s">
        <v>208</v>
      </c>
      <c r="C126" s="1">
        <v>40</v>
      </c>
      <c r="D126" s="1" t="s">
        <v>42</v>
      </c>
      <c r="E126" s="26">
        <f>59.99/1.23</f>
        <v>48.772357723577237</v>
      </c>
      <c r="F126" s="26">
        <v>1.23</v>
      </c>
      <c r="G126" s="23">
        <f t="shared" si="3"/>
        <v>59.99</v>
      </c>
      <c r="H126" s="26">
        <f t="shared" si="4"/>
        <v>59.99</v>
      </c>
      <c r="I126" s="33">
        <f t="shared" si="5"/>
        <v>2399.6</v>
      </c>
    </row>
    <row r="127" spans="1:9" x14ac:dyDescent="0.25">
      <c r="A127" s="1" t="s">
        <v>321</v>
      </c>
      <c r="B127" s="2" t="s">
        <v>209</v>
      </c>
      <c r="C127" s="1">
        <v>40</v>
      </c>
      <c r="D127" s="1" t="s">
        <v>42</v>
      </c>
      <c r="E127" s="26">
        <f>49.99/1.23</f>
        <v>40.642276422764233</v>
      </c>
      <c r="F127" s="26">
        <v>1.23</v>
      </c>
      <c r="G127" s="23">
        <f t="shared" si="3"/>
        <v>49.990000000000009</v>
      </c>
      <c r="H127" s="26">
        <f t="shared" si="4"/>
        <v>49.99</v>
      </c>
      <c r="I127" s="33">
        <f t="shared" si="5"/>
        <v>1999.6000000000001</v>
      </c>
    </row>
    <row r="128" spans="1:9" x14ac:dyDescent="0.25">
      <c r="A128" s="1" t="s">
        <v>322</v>
      </c>
      <c r="B128" s="2" t="s">
        <v>210</v>
      </c>
      <c r="C128" s="1">
        <v>50</v>
      </c>
      <c r="D128" s="1" t="s">
        <v>42</v>
      </c>
      <c r="E128" s="26">
        <f>19.99/1.23</f>
        <v>16.252032520325201</v>
      </c>
      <c r="F128" s="26">
        <v>1.23</v>
      </c>
      <c r="G128" s="23">
        <f t="shared" si="3"/>
        <v>19.989999999999998</v>
      </c>
      <c r="H128" s="26">
        <f t="shared" si="4"/>
        <v>19.989999999999998</v>
      </c>
      <c r="I128" s="33">
        <f t="shared" si="5"/>
        <v>999.49999999999989</v>
      </c>
    </row>
    <row r="129" spans="1:9" x14ac:dyDescent="0.25">
      <c r="A129" s="1" t="s">
        <v>323</v>
      </c>
      <c r="B129" s="2" t="s">
        <v>211</v>
      </c>
      <c r="C129" s="1">
        <v>2</v>
      </c>
      <c r="D129" s="1" t="s">
        <v>42</v>
      </c>
      <c r="E129" s="26">
        <f>44.99/1.23</f>
        <v>36.577235772357724</v>
      </c>
      <c r="F129" s="26">
        <v>1.23</v>
      </c>
      <c r="G129" s="23">
        <f t="shared" si="3"/>
        <v>44.99</v>
      </c>
      <c r="H129" s="26">
        <f t="shared" si="4"/>
        <v>44.99</v>
      </c>
      <c r="I129" s="33">
        <f t="shared" si="5"/>
        <v>89.98</v>
      </c>
    </row>
    <row r="130" spans="1:9" x14ac:dyDescent="0.25">
      <c r="A130" s="1" t="s">
        <v>324</v>
      </c>
      <c r="B130" s="2" t="s">
        <v>213</v>
      </c>
      <c r="C130" s="1">
        <v>24</v>
      </c>
      <c r="D130" s="1" t="s">
        <v>32</v>
      </c>
      <c r="E130" s="26">
        <v>6.5</v>
      </c>
      <c r="F130" s="26">
        <v>1.23</v>
      </c>
      <c r="G130" s="23">
        <f t="shared" si="3"/>
        <v>7.9950000000000001</v>
      </c>
      <c r="H130" s="26">
        <f t="shared" si="4"/>
        <v>8</v>
      </c>
      <c r="I130" s="33">
        <f t="shared" si="5"/>
        <v>192</v>
      </c>
    </row>
    <row r="131" spans="1:9" x14ac:dyDescent="0.25">
      <c r="A131" s="1" t="s">
        <v>325</v>
      </c>
      <c r="B131" s="2" t="s">
        <v>214</v>
      </c>
      <c r="C131" s="1">
        <v>24</v>
      </c>
      <c r="D131" s="1" t="s">
        <v>32</v>
      </c>
      <c r="E131" s="26">
        <v>5.9</v>
      </c>
      <c r="F131" s="26">
        <v>1.23</v>
      </c>
      <c r="G131" s="23">
        <f t="shared" si="3"/>
        <v>7.2570000000000006</v>
      </c>
      <c r="H131" s="26">
        <f t="shared" si="4"/>
        <v>7.26</v>
      </c>
      <c r="I131" s="33">
        <f t="shared" si="5"/>
        <v>174.24</v>
      </c>
    </row>
    <row r="132" spans="1:9" x14ac:dyDescent="0.25">
      <c r="A132" s="1" t="s">
        <v>326</v>
      </c>
      <c r="B132" s="2" t="s">
        <v>215</v>
      </c>
      <c r="C132" s="1">
        <v>24</v>
      </c>
      <c r="D132" s="1" t="s">
        <v>32</v>
      </c>
      <c r="E132" s="26">
        <v>8.4</v>
      </c>
      <c r="F132" s="26">
        <v>1.23</v>
      </c>
      <c r="G132" s="23">
        <f t="shared" si="3"/>
        <v>10.332000000000001</v>
      </c>
      <c r="H132" s="26">
        <f t="shared" si="4"/>
        <v>10.33</v>
      </c>
      <c r="I132" s="33">
        <f t="shared" si="5"/>
        <v>247.92000000000002</v>
      </c>
    </row>
    <row r="133" spans="1:9" x14ac:dyDescent="0.25">
      <c r="A133" s="1" t="s">
        <v>327</v>
      </c>
      <c r="B133" s="2" t="s">
        <v>216</v>
      </c>
      <c r="C133" s="1">
        <v>24</v>
      </c>
      <c r="D133" s="1" t="s">
        <v>32</v>
      </c>
      <c r="E133" s="26">
        <v>8.4</v>
      </c>
      <c r="F133" s="26">
        <v>1.23</v>
      </c>
      <c r="G133" s="23">
        <f t="shared" si="3"/>
        <v>10.332000000000001</v>
      </c>
      <c r="H133" s="26">
        <f t="shared" si="4"/>
        <v>10.33</v>
      </c>
      <c r="I133" s="33">
        <f t="shared" si="5"/>
        <v>247.92000000000002</v>
      </c>
    </row>
    <row r="134" spans="1:9" x14ac:dyDescent="0.25">
      <c r="A134" s="1" t="s">
        <v>328</v>
      </c>
      <c r="B134" s="2" t="s">
        <v>217</v>
      </c>
      <c r="C134" s="1">
        <v>24</v>
      </c>
      <c r="D134" s="1" t="s">
        <v>32</v>
      </c>
      <c r="E134" s="26">
        <v>10.9</v>
      </c>
      <c r="F134" s="26">
        <v>1.23</v>
      </c>
      <c r="G134" s="23">
        <f t="shared" si="3"/>
        <v>13.407</v>
      </c>
      <c r="H134" s="26">
        <f t="shared" si="4"/>
        <v>13.41</v>
      </c>
      <c r="I134" s="33">
        <f t="shared" si="5"/>
        <v>321.84000000000003</v>
      </c>
    </row>
    <row r="135" spans="1:9" x14ac:dyDescent="0.25">
      <c r="A135" s="1" t="s">
        <v>329</v>
      </c>
      <c r="B135" s="2" t="s">
        <v>218</v>
      </c>
      <c r="C135" s="1">
        <v>4</v>
      </c>
      <c r="D135" s="1" t="s">
        <v>42</v>
      </c>
      <c r="E135" s="26">
        <f>159/1.23</f>
        <v>129.26829268292684</v>
      </c>
      <c r="F135" s="26">
        <v>1.23</v>
      </c>
      <c r="G135" s="23">
        <f t="shared" si="3"/>
        <v>159</v>
      </c>
      <c r="H135" s="26">
        <f t="shared" si="4"/>
        <v>159</v>
      </c>
      <c r="I135" s="33">
        <f t="shared" si="5"/>
        <v>636</v>
      </c>
    </row>
    <row r="136" spans="1:9" x14ac:dyDescent="0.25">
      <c r="A136" s="1" t="s">
        <v>330</v>
      </c>
      <c r="B136" s="2" t="s">
        <v>222</v>
      </c>
      <c r="C136" s="1">
        <v>4</v>
      </c>
      <c r="D136" s="1" t="s">
        <v>223</v>
      </c>
      <c r="E136" s="26">
        <f>79.99/1.23</f>
        <v>65.032520325203251</v>
      </c>
      <c r="F136" s="26">
        <v>1.23</v>
      </c>
      <c r="G136" s="23">
        <f t="shared" si="3"/>
        <v>79.989999999999995</v>
      </c>
      <c r="H136" s="26">
        <f t="shared" ref="H136:H197" si="6">ROUND(G136,2)</f>
        <v>79.989999999999995</v>
      </c>
      <c r="I136" s="33">
        <f t="shared" ref="I136:I197" si="7">H136*C136</f>
        <v>319.95999999999998</v>
      </c>
    </row>
    <row r="137" spans="1:9" x14ac:dyDescent="0.25">
      <c r="A137" s="1" t="s">
        <v>331</v>
      </c>
      <c r="B137" s="2" t="s">
        <v>219</v>
      </c>
      <c r="C137" s="1">
        <v>1</v>
      </c>
      <c r="D137" s="1" t="s">
        <v>42</v>
      </c>
      <c r="E137" s="26">
        <f>747/1.23</f>
        <v>607.31707317073176</v>
      </c>
      <c r="F137" s="26">
        <v>1.23</v>
      </c>
      <c r="G137" s="23">
        <f t="shared" ref="G137:G144" si="8">E137*F137</f>
        <v>747</v>
      </c>
      <c r="H137" s="26">
        <f t="shared" si="6"/>
        <v>747</v>
      </c>
      <c r="I137" s="33">
        <f t="shared" si="7"/>
        <v>747</v>
      </c>
    </row>
    <row r="138" spans="1:9" x14ac:dyDescent="0.25">
      <c r="A138" s="1" t="s">
        <v>332</v>
      </c>
      <c r="B138" s="2" t="s">
        <v>220</v>
      </c>
      <c r="C138" s="1">
        <v>1</v>
      </c>
      <c r="D138" s="1" t="s">
        <v>42</v>
      </c>
      <c r="E138" s="26">
        <f>429/1.23</f>
        <v>348.78048780487808</v>
      </c>
      <c r="F138" s="26">
        <v>1.23</v>
      </c>
      <c r="G138" s="23">
        <f t="shared" si="8"/>
        <v>429.00000000000006</v>
      </c>
      <c r="H138" s="26">
        <f t="shared" si="6"/>
        <v>429</v>
      </c>
      <c r="I138" s="33">
        <f t="shared" si="7"/>
        <v>429</v>
      </c>
    </row>
    <row r="139" spans="1:9" x14ac:dyDescent="0.25">
      <c r="A139" s="1" t="s">
        <v>333</v>
      </c>
      <c r="B139" s="2" t="s">
        <v>221</v>
      </c>
      <c r="C139" s="1">
        <v>2</v>
      </c>
      <c r="D139" s="1" t="s">
        <v>42</v>
      </c>
      <c r="E139" s="26">
        <f>109/1.23</f>
        <v>88.617886178861795</v>
      </c>
      <c r="F139" s="26">
        <v>1.23</v>
      </c>
      <c r="G139" s="23">
        <f t="shared" si="8"/>
        <v>109</v>
      </c>
      <c r="H139" s="26">
        <f t="shared" si="6"/>
        <v>109</v>
      </c>
      <c r="I139" s="33">
        <f t="shared" si="7"/>
        <v>218</v>
      </c>
    </row>
    <row r="140" spans="1:9" x14ac:dyDescent="0.25">
      <c r="A140" s="1" t="s">
        <v>334</v>
      </c>
      <c r="B140" s="2" t="s">
        <v>271</v>
      </c>
      <c r="C140" s="1">
        <v>3</v>
      </c>
      <c r="D140" s="1" t="s">
        <v>223</v>
      </c>
      <c r="E140" s="26">
        <f>24.99/1.23</f>
        <v>20.317073170731707</v>
      </c>
      <c r="F140" s="26">
        <v>1.23</v>
      </c>
      <c r="G140" s="23">
        <f t="shared" si="8"/>
        <v>24.99</v>
      </c>
      <c r="H140" s="26">
        <f t="shared" si="6"/>
        <v>24.99</v>
      </c>
      <c r="I140" s="33">
        <f t="shared" si="7"/>
        <v>74.97</v>
      </c>
    </row>
    <row r="141" spans="1:9" x14ac:dyDescent="0.25">
      <c r="A141" s="1" t="s">
        <v>335</v>
      </c>
      <c r="B141" s="2" t="s">
        <v>272</v>
      </c>
      <c r="C141" s="1">
        <v>1</v>
      </c>
      <c r="D141" s="1" t="s">
        <v>223</v>
      </c>
      <c r="E141" s="26">
        <f>40.98/1.23</f>
        <v>33.317073170731703</v>
      </c>
      <c r="F141" s="26">
        <v>1.23</v>
      </c>
      <c r="G141" s="23">
        <f t="shared" si="8"/>
        <v>40.98</v>
      </c>
      <c r="H141" s="26">
        <f t="shared" si="6"/>
        <v>40.98</v>
      </c>
      <c r="I141" s="33">
        <f t="shared" si="7"/>
        <v>40.98</v>
      </c>
    </row>
    <row r="142" spans="1:9" x14ac:dyDescent="0.25">
      <c r="A142" s="1" t="s">
        <v>336</v>
      </c>
      <c r="B142" s="2" t="s">
        <v>356</v>
      </c>
      <c r="C142" s="1">
        <v>2</v>
      </c>
      <c r="D142" s="1" t="s">
        <v>136</v>
      </c>
      <c r="E142" s="26">
        <f>659.9/1.23</f>
        <v>536.5040650406504</v>
      </c>
      <c r="F142" s="26">
        <v>1.23</v>
      </c>
      <c r="G142" s="23">
        <f t="shared" si="8"/>
        <v>659.9</v>
      </c>
      <c r="H142" s="26">
        <f t="shared" si="6"/>
        <v>659.9</v>
      </c>
      <c r="I142" s="33">
        <f t="shared" si="7"/>
        <v>1319.8</v>
      </c>
    </row>
    <row r="143" spans="1:9" x14ac:dyDescent="0.25">
      <c r="A143" s="1" t="s">
        <v>337</v>
      </c>
      <c r="B143" s="2" t="s">
        <v>357</v>
      </c>
      <c r="C143" s="1">
        <v>10</v>
      </c>
      <c r="D143" s="1" t="s">
        <v>136</v>
      </c>
      <c r="E143" s="26">
        <f>49.9/1.23</f>
        <v>40.569105691056912</v>
      </c>
      <c r="F143" s="26">
        <v>1.23</v>
      </c>
      <c r="G143" s="23">
        <f t="shared" si="8"/>
        <v>49.9</v>
      </c>
      <c r="H143" s="26">
        <f t="shared" si="6"/>
        <v>49.9</v>
      </c>
      <c r="I143" s="33">
        <f t="shared" si="7"/>
        <v>499</v>
      </c>
    </row>
    <row r="144" spans="1:9" s="13" customFormat="1" x14ac:dyDescent="0.25">
      <c r="A144" s="1" t="s">
        <v>338</v>
      </c>
      <c r="B144" s="18" t="s">
        <v>770</v>
      </c>
      <c r="C144" s="9">
        <v>1</v>
      </c>
      <c r="D144" s="9" t="s">
        <v>42</v>
      </c>
      <c r="E144" s="37">
        <v>5000</v>
      </c>
      <c r="F144" s="33">
        <v>1.23</v>
      </c>
      <c r="G144" s="36">
        <f t="shared" si="8"/>
        <v>6150</v>
      </c>
      <c r="H144" s="33">
        <f t="shared" si="6"/>
        <v>6150</v>
      </c>
      <c r="I144" s="33">
        <f t="shared" si="7"/>
        <v>6150</v>
      </c>
    </row>
    <row r="145" spans="1:9" ht="45" x14ac:dyDescent="0.25">
      <c r="A145" s="1" t="s">
        <v>339</v>
      </c>
      <c r="B145" s="2" t="s">
        <v>361</v>
      </c>
      <c r="C145" s="1">
        <v>3</v>
      </c>
      <c r="D145" s="1" t="s">
        <v>42</v>
      </c>
      <c r="E145" s="26">
        <f>G145/F145</f>
        <v>824.39024390243901</v>
      </c>
      <c r="F145" s="26">
        <v>1.23</v>
      </c>
      <c r="G145" s="23">
        <v>1014</v>
      </c>
      <c r="H145" s="26">
        <f t="shared" si="6"/>
        <v>1014</v>
      </c>
      <c r="I145" s="33">
        <f t="shared" si="7"/>
        <v>3042</v>
      </c>
    </row>
    <row r="146" spans="1:9" ht="45" x14ac:dyDescent="0.25">
      <c r="A146" s="1" t="s">
        <v>340</v>
      </c>
      <c r="B146" s="2" t="s">
        <v>362</v>
      </c>
      <c r="C146" s="1">
        <v>2</v>
      </c>
      <c r="D146" s="1" t="s">
        <v>42</v>
      </c>
      <c r="E146" s="26">
        <f t="shared" ref="E146:E166" si="9">G146/F146</f>
        <v>339.02439024390242</v>
      </c>
      <c r="F146" s="26">
        <v>1.23</v>
      </c>
      <c r="G146" s="23">
        <v>417</v>
      </c>
      <c r="H146" s="26">
        <f t="shared" si="6"/>
        <v>417</v>
      </c>
      <c r="I146" s="33">
        <f t="shared" si="7"/>
        <v>834</v>
      </c>
    </row>
    <row r="147" spans="1:9" ht="45" x14ac:dyDescent="0.25">
      <c r="A147" s="1" t="s">
        <v>341</v>
      </c>
      <c r="B147" s="2" t="s">
        <v>363</v>
      </c>
      <c r="C147" s="1">
        <v>4</v>
      </c>
      <c r="D147" s="1" t="s">
        <v>42</v>
      </c>
      <c r="E147" s="26">
        <f t="shared" si="9"/>
        <v>452.84552845528458</v>
      </c>
      <c r="F147" s="26">
        <v>1.23</v>
      </c>
      <c r="G147" s="23">
        <v>557</v>
      </c>
      <c r="H147" s="26">
        <f t="shared" si="6"/>
        <v>557</v>
      </c>
      <c r="I147" s="33">
        <f t="shared" si="7"/>
        <v>2228</v>
      </c>
    </row>
    <row r="148" spans="1:9" ht="45" x14ac:dyDescent="0.25">
      <c r="A148" s="1" t="s">
        <v>342</v>
      </c>
      <c r="B148" s="2" t="s">
        <v>364</v>
      </c>
      <c r="C148" s="1">
        <v>1</v>
      </c>
      <c r="D148" s="1" t="s">
        <v>42</v>
      </c>
      <c r="E148" s="26">
        <f t="shared" si="9"/>
        <v>4629.2682926829266</v>
      </c>
      <c r="F148" s="26">
        <v>1.23</v>
      </c>
      <c r="G148" s="23">
        <v>5694</v>
      </c>
      <c r="H148" s="26">
        <f t="shared" si="6"/>
        <v>5694</v>
      </c>
      <c r="I148" s="33">
        <f t="shared" si="7"/>
        <v>5694</v>
      </c>
    </row>
    <row r="149" spans="1:9" ht="45" x14ac:dyDescent="0.25">
      <c r="A149" s="1" t="s">
        <v>343</v>
      </c>
      <c r="B149" s="2" t="s">
        <v>365</v>
      </c>
      <c r="C149" s="1">
        <v>15</v>
      </c>
      <c r="D149" s="1" t="s">
        <v>42</v>
      </c>
      <c r="E149" s="26">
        <f t="shared" si="9"/>
        <v>405.6910569105691</v>
      </c>
      <c r="F149" s="26">
        <v>1.23</v>
      </c>
      <c r="G149" s="23">
        <v>499</v>
      </c>
      <c r="H149" s="26">
        <f t="shared" si="6"/>
        <v>499</v>
      </c>
      <c r="I149" s="33">
        <f t="shared" si="7"/>
        <v>7485</v>
      </c>
    </row>
    <row r="150" spans="1:9" x14ac:dyDescent="0.25">
      <c r="A150" s="1" t="s">
        <v>344</v>
      </c>
      <c r="B150" s="2" t="s">
        <v>366</v>
      </c>
      <c r="C150" s="1">
        <v>1</v>
      </c>
      <c r="D150" s="1" t="s">
        <v>42</v>
      </c>
      <c r="E150" s="26">
        <f t="shared" si="9"/>
        <v>568.29268292682923</v>
      </c>
      <c r="F150" s="26">
        <v>1.23</v>
      </c>
      <c r="G150" s="23">
        <v>699</v>
      </c>
      <c r="H150" s="26">
        <f t="shared" si="6"/>
        <v>699</v>
      </c>
      <c r="I150" s="33">
        <f t="shared" si="7"/>
        <v>699</v>
      </c>
    </row>
    <row r="151" spans="1:9" ht="45" x14ac:dyDescent="0.25">
      <c r="A151" s="1" t="s">
        <v>345</v>
      </c>
      <c r="B151" s="2" t="s">
        <v>367</v>
      </c>
      <c r="C151" s="1">
        <v>6</v>
      </c>
      <c r="D151" s="1" t="s">
        <v>42</v>
      </c>
      <c r="E151" s="26">
        <f t="shared" si="9"/>
        <v>161.78861788617886</v>
      </c>
      <c r="F151" s="26">
        <v>1.23</v>
      </c>
      <c r="G151" s="23">
        <v>199</v>
      </c>
      <c r="H151" s="26">
        <f t="shared" si="6"/>
        <v>199</v>
      </c>
      <c r="I151" s="33">
        <f t="shared" si="7"/>
        <v>1194</v>
      </c>
    </row>
    <row r="152" spans="1:9" ht="30" x14ac:dyDescent="0.25">
      <c r="A152" s="1" t="s">
        <v>346</v>
      </c>
      <c r="B152" s="2" t="s">
        <v>368</v>
      </c>
      <c r="C152" s="1">
        <v>1</v>
      </c>
      <c r="D152" s="1" t="s">
        <v>42</v>
      </c>
      <c r="E152" s="26">
        <f t="shared" si="9"/>
        <v>974.79674796747963</v>
      </c>
      <c r="F152" s="26">
        <v>1.23</v>
      </c>
      <c r="G152" s="23">
        <v>1199</v>
      </c>
      <c r="H152" s="26">
        <f t="shared" si="6"/>
        <v>1199</v>
      </c>
      <c r="I152" s="33">
        <f t="shared" si="7"/>
        <v>1199</v>
      </c>
    </row>
    <row r="153" spans="1:9" ht="45" x14ac:dyDescent="0.25">
      <c r="A153" s="1" t="s">
        <v>359</v>
      </c>
      <c r="B153" s="2" t="s">
        <v>369</v>
      </c>
      <c r="C153" s="1">
        <v>1</v>
      </c>
      <c r="D153" s="1" t="s">
        <v>42</v>
      </c>
      <c r="E153" s="26">
        <f t="shared" si="9"/>
        <v>322.76422764227641</v>
      </c>
      <c r="F153" s="26">
        <v>1.23</v>
      </c>
      <c r="G153" s="23">
        <v>397</v>
      </c>
      <c r="H153" s="26">
        <f t="shared" si="6"/>
        <v>397</v>
      </c>
      <c r="I153" s="33">
        <f t="shared" si="7"/>
        <v>397</v>
      </c>
    </row>
    <row r="154" spans="1:9" ht="30" x14ac:dyDescent="0.25">
      <c r="A154" s="1" t="s">
        <v>347</v>
      </c>
      <c r="B154" s="2" t="s">
        <v>374</v>
      </c>
      <c r="C154" s="1">
        <v>15</v>
      </c>
      <c r="D154" s="1" t="s">
        <v>42</v>
      </c>
      <c r="E154" s="26">
        <f t="shared" si="9"/>
        <v>404.8780487804878</v>
      </c>
      <c r="F154" s="26">
        <v>1.23</v>
      </c>
      <c r="G154" s="23">
        <v>498</v>
      </c>
      <c r="H154" s="26">
        <f t="shared" si="6"/>
        <v>498</v>
      </c>
      <c r="I154" s="33">
        <f t="shared" si="7"/>
        <v>7470</v>
      </c>
    </row>
    <row r="155" spans="1:9" x14ac:dyDescent="0.25">
      <c r="A155" s="1" t="s">
        <v>360</v>
      </c>
      <c r="B155" s="2" t="s">
        <v>375</v>
      </c>
      <c r="C155" s="1">
        <v>11</v>
      </c>
      <c r="D155" s="1" t="s">
        <v>42</v>
      </c>
      <c r="E155" s="26">
        <f t="shared" si="9"/>
        <v>194.3089430894309</v>
      </c>
      <c r="F155" s="26">
        <v>1.23</v>
      </c>
      <c r="G155" s="23">
        <v>239</v>
      </c>
      <c r="H155" s="26">
        <f t="shared" si="6"/>
        <v>239</v>
      </c>
      <c r="I155" s="33">
        <f t="shared" si="7"/>
        <v>2629</v>
      </c>
    </row>
    <row r="156" spans="1:9" x14ac:dyDescent="0.25">
      <c r="A156" s="1" t="s">
        <v>383</v>
      </c>
      <c r="B156" s="2" t="s">
        <v>376</v>
      </c>
      <c r="C156" s="1">
        <v>10</v>
      </c>
      <c r="D156" s="1" t="s">
        <v>42</v>
      </c>
      <c r="E156" s="26">
        <f t="shared" si="9"/>
        <v>88.617886178861795</v>
      </c>
      <c r="F156" s="26">
        <v>1.23</v>
      </c>
      <c r="G156" s="23">
        <v>109</v>
      </c>
      <c r="H156" s="26">
        <f t="shared" si="6"/>
        <v>109</v>
      </c>
      <c r="I156" s="33">
        <f t="shared" si="7"/>
        <v>1090</v>
      </c>
    </row>
    <row r="157" spans="1:9" x14ac:dyDescent="0.25">
      <c r="A157" s="1" t="s">
        <v>384</v>
      </c>
      <c r="B157" s="2" t="s">
        <v>370</v>
      </c>
      <c r="C157" s="1">
        <v>10</v>
      </c>
      <c r="D157" s="1" t="s">
        <v>42</v>
      </c>
      <c r="E157" s="26">
        <f t="shared" si="9"/>
        <v>235.77235772357724</v>
      </c>
      <c r="F157" s="26">
        <v>1.23</v>
      </c>
      <c r="G157" s="23">
        <v>290</v>
      </c>
      <c r="H157" s="26">
        <f t="shared" si="6"/>
        <v>290</v>
      </c>
      <c r="I157" s="33">
        <f t="shared" si="7"/>
        <v>2900</v>
      </c>
    </row>
    <row r="158" spans="1:9" x14ac:dyDescent="0.25">
      <c r="A158" s="1" t="s">
        <v>385</v>
      </c>
      <c r="B158" s="2" t="s">
        <v>371</v>
      </c>
      <c r="C158" s="1">
        <v>10</v>
      </c>
      <c r="D158" s="1" t="s">
        <v>42</v>
      </c>
      <c r="E158" s="26">
        <f t="shared" si="9"/>
        <v>105.6910569105691</v>
      </c>
      <c r="F158" s="26">
        <v>1.23</v>
      </c>
      <c r="G158" s="23">
        <v>130</v>
      </c>
      <c r="H158" s="26">
        <f t="shared" si="6"/>
        <v>130</v>
      </c>
      <c r="I158" s="33">
        <f t="shared" si="7"/>
        <v>1300</v>
      </c>
    </row>
    <row r="159" spans="1:9" x14ac:dyDescent="0.25">
      <c r="A159" s="1" t="s">
        <v>386</v>
      </c>
      <c r="B159" s="2" t="s">
        <v>377</v>
      </c>
      <c r="C159" s="1">
        <v>20</v>
      </c>
      <c r="D159" s="1" t="s">
        <v>42</v>
      </c>
      <c r="E159" s="26">
        <f t="shared" si="9"/>
        <v>56.91056910569106</v>
      </c>
      <c r="F159" s="26">
        <v>1.23</v>
      </c>
      <c r="G159" s="23">
        <v>70</v>
      </c>
      <c r="H159" s="26">
        <f t="shared" si="6"/>
        <v>70</v>
      </c>
      <c r="I159" s="33">
        <f t="shared" si="7"/>
        <v>1400</v>
      </c>
    </row>
    <row r="160" spans="1:9" x14ac:dyDescent="0.25">
      <c r="A160" s="1" t="s">
        <v>387</v>
      </c>
      <c r="B160" s="2" t="s">
        <v>378</v>
      </c>
      <c r="C160" s="1">
        <v>1</v>
      </c>
      <c r="D160" s="1" t="s">
        <v>42</v>
      </c>
      <c r="E160" s="26">
        <f t="shared" si="9"/>
        <v>371.54471544715449</v>
      </c>
      <c r="F160" s="26">
        <v>1.23</v>
      </c>
      <c r="G160" s="23">
        <v>457</v>
      </c>
      <c r="H160" s="26">
        <f t="shared" si="6"/>
        <v>457</v>
      </c>
      <c r="I160" s="33">
        <f t="shared" si="7"/>
        <v>457</v>
      </c>
    </row>
    <row r="161" spans="1:9" x14ac:dyDescent="0.25">
      <c r="A161" s="1" t="s">
        <v>388</v>
      </c>
      <c r="B161" s="2" t="s">
        <v>372</v>
      </c>
      <c r="C161" s="1">
        <v>2</v>
      </c>
      <c r="D161" s="1" t="s">
        <v>42</v>
      </c>
      <c r="E161" s="26">
        <f t="shared" si="9"/>
        <v>218.69918699186991</v>
      </c>
      <c r="F161" s="26">
        <v>1.23</v>
      </c>
      <c r="G161" s="23">
        <v>269</v>
      </c>
      <c r="H161" s="26">
        <f t="shared" si="6"/>
        <v>269</v>
      </c>
      <c r="I161" s="33">
        <f t="shared" si="7"/>
        <v>538</v>
      </c>
    </row>
    <row r="162" spans="1:9" x14ac:dyDescent="0.25">
      <c r="A162" s="1" t="s">
        <v>389</v>
      </c>
      <c r="B162" s="2" t="s">
        <v>373</v>
      </c>
      <c r="C162" s="1">
        <v>1</v>
      </c>
      <c r="D162" s="1" t="s">
        <v>42</v>
      </c>
      <c r="E162" s="26">
        <f t="shared" si="9"/>
        <v>649.59349593495938</v>
      </c>
      <c r="F162" s="26">
        <v>1.23</v>
      </c>
      <c r="G162" s="23">
        <v>799</v>
      </c>
      <c r="H162" s="26">
        <f t="shared" si="6"/>
        <v>799</v>
      </c>
      <c r="I162" s="33">
        <f t="shared" si="7"/>
        <v>799</v>
      </c>
    </row>
    <row r="163" spans="1:9" x14ac:dyDescent="0.25">
      <c r="A163" s="1" t="s">
        <v>390</v>
      </c>
      <c r="B163" s="2" t="s">
        <v>379</v>
      </c>
      <c r="C163" s="1">
        <v>16</v>
      </c>
      <c r="D163" s="1" t="s">
        <v>42</v>
      </c>
      <c r="E163" s="26">
        <f t="shared" si="9"/>
        <v>264.22764227642278</v>
      </c>
      <c r="F163" s="26">
        <v>1.23</v>
      </c>
      <c r="G163" s="23">
        <v>325</v>
      </c>
      <c r="H163" s="26">
        <f t="shared" si="6"/>
        <v>325</v>
      </c>
      <c r="I163" s="33">
        <f t="shared" si="7"/>
        <v>5200</v>
      </c>
    </row>
    <row r="164" spans="1:9" x14ac:dyDescent="0.25">
      <c r="A164" s="1" t="s">
        <v>391</v>
      </c>
      <c r="B164" s="2" t="s">
        <v>380</v>
      </c>
      <c r="C164" s="1">
        <v>80</v>
      </c>
      <c r="D164" s="1" t="s">
        <v>42</v>
      </c>
      <c r="E164" s="26">
        <f t="shared" si="9"/>
        <v>36.585365853658537</v>
      </c>
      <c r="F164" s="26">
        <v>1.23</v>
      </c>
      <c r="G164" s="23">
        <v>45</v>
      </c>
      <c r="H164" s="26">
        <f t="shared" si="6"/>
        <v>45</v>
      </c>
      <c r="I164" s="33">
        <f t="shared" si="7"/>
        <v>3600</v>
      </c>
    </row>
    <row r="165" spans="1:9" x14ac:dyDescent="0.25">
      <c r="A165" s="1" t="s">
        <v>392</v>
      </c>
      <c r="B165" s="2" t="s">
        <v>381</v>
      </c>
      <c r="C165" s="1">
        <v>8</v>
      </c>
      <c r="D165" s="1" t="s">
        <v>42</v>
      </c>
      <c r="E165" s="26">
        <f t="shared" si="9"/>
        <v>426.82926829268291</v>
      </c>
      <c r="F165" s="26">
        <v>1.23</v>
      </c>
      <c r="G165" s="23">
        <v>525</v>
      </c>
      <c r="H165" s="26">
        <f t="shared" si="6"/>
        <v>525</v>
      </c>
      <c r="I165" s="33">
        <f t="shared" si="7"/>
        <v>4200</v>
      </c>
    </row>
    <row r="166" spans="1:9" x14ac:dyDescent="0.25">
      <c r="A166" s="1" t="s">
        <v>393</v>
      </c>
      <c r="B166" s="2" t="s">
        <v>382</v>
      </c>
      <c r="C166" s="1">
        <v>8</v>
      </c>
      <c r="D166" s="1" t="s">
        <v>42</v>
      </c>
      <c r="E166" s="26">
        <f t="shared" si="9"/>
        <v>65.040650406504071</v>
      </c>
      <c r="F166" s="26">
        <v>1.23</v>
      </c>
      <c r="G166" s="23">
        <v>80</v>
      </c>
      <c r="H166" s="26">
        <f t="shared" si="6"/>
        <v>80</v>
      </c>
      <c r="I166" s="33">
        <f t="shared" si="7"/>
        <v>640</v>
      </c>
    </row>
    <row r="167" spans="1:9" x14ac:dyDescent="0.25">
      <c r="A167" s="1" t="s">
        <v>394</v>
      </c>
      <c r="B167" s="2" t="s">
        <v>401</v>
      </c>
      <c r="C167" s="1">
        <v>1</v>
      </c>
      <c r="D167" s="1" t="s">
        <v>136</v>
      </c>
      <c r="E167" s="26">
        <v>423.34</v>
      </c>
      <c r="F167" s="26">
        <v>1.23</v>
      </c>
      <c r="G167" s="23">
        <f>E167*F167</f>
        <v>520.70819999999992</v>
      </c>
      <c r="H167" s="26">
        <f t="shared" si="6"/>
        <v>520.71</v>
      </c>
      <c r="I167" s="33">
        <f t="shared" si="7"/>
        <v>520.71</v>
      </c>
    </row>
    <row r="168" spans="1:9" ht="30" x14ac:dyDescent="0.25">
      <c r="A168" s="1" t="s">
        <v>395</v>
      </c>
      <c r="B168" s="2" t="s">
        <v>402</v>
      </c>
      <c r="C168" s="1">
        <v>1</v>
      </c>
      <c r="D168" s="1" t="s">
        <v>136</v>
      </c>
      <c r="E168" s="26">
        <v>4385.29</v>
      </c>
      <c r="F168" s="26">
        <v>1.23</v>
      </c>
      <c r="G168" s="23">
        <f t="shared" ref="G168:G231" si="10">E168*F168</f>
        <v>5393.9066999999995</v>
      </c>
      <c r="H168" s="26">
        <f t="shared" si="6"/>
        <v>5393.91</v>
      </c>
      <c r="I168" s="33">
        <f t="shared" si="7"/>
        <v>5393.91</v>
      </c>
    </row>
    <row r="169" spans="1:9" x14ac:dyDescent="0.25">
      <c r="A169" s="1" t="s">
        <v>396</v>
      </c>
      <c r="B169" s="2" t="s">
        <v>403</v>
      </c>
      <c r="C169" s="1">
        <v>1</v>
      </c>
      <c r="D169" s="1" t="s">
        <v>136</v>
      </c>
      <c r="E169" s="26">
        <v>83.17</v>
      </c>
      <c r="F169" s="26">
        <v>1.23</v>
      </c>
      <c r="G169" s="23">
        <f t="shared" si="10"/>
        <v>102.2991</v>
      </c>
      <c r="H169" s="26">
        <f t="shared" si="6"/>
        <v>102.3</v>
      </c>
      <c r="I169" s="33">
        <f t="shared" si="7"/>
        <v>102.3</v>
      </c>
    </row>
    <row r="170" spans="1:9" x14ac:dyDescent="0.25">
      <c r="A170" s="1" t="s">
        <v>397</v>
      </c>
      <c r="B170" s="2" t="s">
        <v>404</v>
      </c>
      <c r="C170" s="1">
        <v>51</v>
      </c>
      <c r="D170" s="1" t="s">
        <v>136</v>
      </c>
      <c r="E170" s="26">
        <v>181.46</v>
      </c>
      <c r="F170" s="26">
        <v>1.23</v>
      </c>
      <c r="G170" s="23">
        <f t="shared" si="10"/>
        <v>223.19580000000002</v>
      </c>
      <c r="H170" s="26">
        <f t="shared" si="6"/>
        <v>223.2</v>
      </c>
      <c r="I170" s="33">
        <f t="shared" si="7"/>
        <v>11383.199999999999</v>
      </c>
    </row>
    <row r="171" spans="1:9" x14ac:dyDescent="0.25">
      <c r="A171" s="1" t="s">
        <v>398</v>
      </c>
      <c r="B171" s="2" t="s">
        <v>405</v>
      </c>
      <c r="C171" s="1">
        <v>1</v>
      </c>
      <c r="D171" s="1" t="s">
        <v>136</v>
      </c>
      <c r="E171" s="26">
        <v>604.79999999999995</v>
      </c>
      <c r="F171" s="26">
        <v>1.23</v>
      </c>
      <c r="G171" s="23">
        <f t="shared" si="10"/>
        <v>743.90399999999988</v>
      </c>
      <c r="H171" s="26">
        <f t="shared" si="6"/>
        <v>743.9</v>
      </c>
      <c r="I171" s="33">
        <f t="shared" si="7"/>
        <v>743.9</v>
      </c>
    </row>
    <row r="172" spans="1:9" x14ac:dyDescent="0.25">
      <c r="A172" s="1" t="s">
        <v>399</v>
      </c>
      <c r="B172" s="2" t="s">
        <v>406</v>
      </c>
      <c r="C172" s="1">
        <v>1</v>
      </c>
      <c r="D172" s="1" t="s">
        <v>136</v>
      </c>
      <c r="E172" s="26">
        <v>60.41</v>
      </c>
      <c r="F172" s="26">
        <v>1.23</v>
      </c>
      <c r="G172" s="23">
        <f t="shared" si="10"/>
        <v>74.304299999999998</v>
      </c>
      <c r="H172" s="26">
        <f t="shared" si="6"/>
        <v>74.3</v>
      </c>
      <c r="I172" s="33">
        <f t="shared" si="7"/>
        <v>74.3</v>
      </c>
    </row>
    <row r="173" spans="1:9" x14ac:dyDescent="0.25">
      <c r="A173" s="1" t="s">
        <v>400</v>
      </c>
      <c r="B173" s="2" t="s">
        <v>407</v>
      </c>
      <c r="C173" s="1">
        <v>50</v>
      </c>
      <c r="D173" s="1" t="s">
        <v>136</v>
      </c>
      <c r="E173" s="26">
        <v>37.729999999999997</v>
      </c>
      <c r="F173" s="26">
        <v>1.23</v>
      </c>
      <c r="G173" s="23">
        <f t="shared" si="10"/>
        <v>46.407899999999998</v>
      </c>
      <c r="H173" s="26">
        <f t="shared" si="6"/>
        <v>46.41</v>
      </c>
      <c r="I173" s="33">
        <f t="shared" si="7"/>
        <v>2320.5</v>
      </c>
    </row>
    <row r="174" spans="1:9" x14ac:dyDescent="0.25">
      <c r="A174" s="1" t="s">
        <v>552</v>
      </c>
      <c r="B174" s="2" t="s">
        <v>408</v>
      </c>
      <c r="C174" s="1">
        <v>50</v>
      </c>
      <c r="D174" s="1" t="s">
        <v>136</v>
      </c>
      <c r="E174" s="26">
        <v>37.729999999999997</v>
      </c>
      <c r="F174" s="26">
        <v>1.23</v>
      </c>
      <c r="G174" s="23">
        <f t="shared" si="10"/>
        <v>46.407899999999998</v>
      </c>
      <c r="H174" s="26">
        <f t="shared" si="6"/>
        <v>46.41</v>
      </c>
      <c r="I174" s="33">
        <f t="shared" si="7"/>
        <v>2320.5</v>
      </c>
    </row>
    <row r="175" spans="1:9" x14ac:dyDescent="0.25">
      <c r="A175" s="1" t="s">
        <v>553</v>
      </c>
      <c r="B175" s="2" t="s">
        <v>409</v>
      </c>
      <c r="C175" s="1">
        <v>50</v>
      </c>
      <c r="D175" s="1" t="s">
        <v>136</v>
      </c>
      <c r="E175" s="26">
        <v>37.729999999999997</v>
      </c>
      <c r="F175" s="26">
        <v>1.23</v>
      </c>
      <c r="G175" s="23">
        <f t="shared" si="10"/>
        <v>46.407899999999998</v>
      </c>
      <c r="H175" s="26">
        <f t="shared" si="6"/>
        <v>46.41</v>
      </c>
      <c r="I175" s="33">
        <f t="shared" si="7"/>
        <v>2320.5</v>
      </c>
    </row>
    <row r="176" spans="1:9" x14ac:dyDescent="0.25">
      <c r="A176" s="1" t="s">
        <v>554</v>
      </c>
      <c r="B176" s="2" t="s">
        <v>410</v>
      </c>
      <c r="C176" s="1">
        <v>50</v>
      </c>
      <c r="D176" s="1" t="s">
        <v>136</v>
      </c>
      <c r="E176" s="26">
        <v>37.729999999999997</v>
      </c>
      <c r="F176" s="26">
        <v>1.23</v>
      </c>
      <c r="G176" s="23">
        <f t="shared" si="10"/>
        <v>46.407899999999998</v>
      </c>
      <c r="H176" s="26">
        <f t="shared" si="6"/>
        <v>46.41</v>
      </c>
      <c r="I176" s="33">
        <f t="shared" si="7"/>
        <v>2320.5</v>
      </c>
    </row>
    <row r="177" spans="1:9" ht="30" x14ac:dyDescent="0.25">
      <c r="A177" s="1" t="s">
        <v>555</v>
      </c>
      <c r="B177" s="2" t="s">
        <v>411</v>
      </c>
      <c r="C177" s="1">
        <v>50</v>
      </c>
      <c r="D177" s="1" t="s">
        <v>136</v>
      </c>
      <c r="E177" s="26">
        <v>37.729999999999997</v>
      </c>
      <c r="F177" s="26">
        <v>1.23</v>
      </c>
      <c r="G177" s="23">
        <f t="shared" si="10"/>
        <v>46.407899999999998</v>
      </c>
      <c r="H177" s="26">
        <f t="shared" si="6"/>
        <v>46.41</v>
      </c>
      <c r="I177" s="33">
        <f t="shared" si="7"/>
        <v>2320.5</v>
      </c>
    </row>
    <row r="178" spans="1:9" x14ac:dyDescent="0.25">
      <c r="A178" s="1" t="s">
        <v>556</v>
      </c>
      <c r="B178" s="2" t="s">
        <v>412</v>
      </c>
      <c r="C178" s="1">
        <v>1</v>
      </c>
      <c r="D178" s="1" t="s">
        <v>136</v>
      </c>
      <c r="E178" s="26">
        <v>650.33000000000004</v>
      </c>
      <c r="F178" s="26">
        <v>1.23</v>
      </c>
      <c r="G178" s="23">
        <f t="shared" si="10"/>
        <v>799.90590000000009</v>
      </c>
      <c r="H178" s="26">
        <f t="shared" si="6"/>
        <v>799.91</v>
      </c>
      <c r="I178" s="33">
        <f t="shared" si="7"/>
        <v>799.91</v>
      </c>
    </row>
    <row r="179" spans="1:9" x14ac:dyDescent="0.25">
      <c r="A179" s="1" t="s">
        <v>557</v>
      </c>
      <c r="B179" s="2" t="s">
        <v>413</v>
      </c>
      <c r="C179" s="1">
        <v>10</v>
      </c>
      <c r="D179" s="1" t="s">
        <v>136</v>
      </c>
      <c r="E179" s="26">
        <v>918.62</v>
      </c>
      <c r="F179" s="26">
        <v>1.23</v>
      </c>
      <c r="G179" s="23">
        <f t="shared" si="10"/>
        <v>1129.9025999999999</v>
      </c>
      <c r="H179" s="26">
        <f t="shared" si="6"/>
        <v>1129.9000000000001</v>
      </c>
      <c r="I179" s="33">
        <f t="shared" si="7"/>
        <v>11299</v>
      </c>
    </row>
    <row r="180" spans="1:9" x14ac:dyDescent="0.25">
      <c r="A180" s="1" t="s">
        <v>558</v>
      </c>
      <c r="B180" s="2" t="s">
        <v>414</v>
      </c>
      <c r="C180" s="1">
        <v>1</v>
      </c>
      <c r="D180" s="1" t="s">
        <v>136</v>
      </c>
      <c r="E180" s="26">
        <v>650.33000000000004</v>
      </c>
      <c r="F180" s="26">
        <v>1.23</v>
      </c>
      <c r="G180" s="23">
        <f t="shared" si="10"/>
        <v>799.90590000000009</v>
      </c>
      <c r="H180" s="26">
        <f t="shared" si="6"/>
        <v>799.91</v>
      </c>
      <c r="I180" s="33">
        <f t="shared" si="7"/>
        <v>799.91</v>
      </c>
    </row>
    <row r="181" spans="1:9" x14ac:dyDescent="0.25">
      <c r="A181" s="1" t="s">
        <v>559</v>
      </c>
      <c r="B181" s="2" t="s">
        <v>415</v>
      </c>
      <c r="C181" s="1">
        <v>2</v>
      </c>
      <c r="D181" s="1" t="s">
        <v>136</v>
      </c>
      <c r="E181" s="26">
        <v>400.66</v>
      </c>
      <c r="F181" s="26">
        <v>1.23</v>
      </c>
      <c r="G181" s="23">
        <f t="shared" si="10"/>
        <v>492.81180000000001</v>
      </c>
      <c r="H181" s="26">
        <f t="shared" si="6"/>
        <v>492.81</v>
      </c>
      <c r="I181" s="33">
        <f t="shared" si="7"/>
        <v>985.62</v>
      </c>
    </row>
    <row r="182" spans="1:9" x14ac:dyDescent="0.25">
      <c r="A182" s="1" t="s">
        <v>560</v>
      </c>
      <c r="B182" s="2" t="s">
        <v>416</v>
      </c>
      <c r="C182" s="1">
        <v>4</v>
      </c>
      <c r="D182" s="1" t="s">
        <v>136</v>
      </c>
      <c r="E182" s="26">
        <v>197.97</v>
      </c>
      <c r="F182" s="26">
        <v>1.23</v>
      </c>
      <c r="G182" s="23">
        <f t="shared" si="10"/>
        <v>243.50309999999999</v>
      </c>
      <c r="H182" s="26">
        <f t="shared" si="6"/>
        <v>243.5</v>
      </c>
      <c r="I182" s="33">
        <f t="shared" si="7"/>
        <v>974</v>
      </c>
    </row>
    <row r="183" spans="1:9" x14ac:dyDescent="0.25">
      <c r="A183" s="1" t="s">
        <v>561</v>
      </c>
      <c r="B183" s="2" t="s">
        <v>417</v>
      </c>
      <c r="C183" s="1">
        <v>2</v>
      </c>
      <c r="D183" s="1" t="s">
        <v>136</v>
      </c>
      <c r="E183" s="26">
        <v>197.97</v>
      </c>
      <c r="F183" s="26">
        <v>1.23</v>
      </c>
      <c r="G183" s="23">
        <f t="shared" si="10"/>
        <v>243.50309999999999</v>
      </c>
      <c r="H183" s="26">
        <f t="shared" si="6"/>
        <v>243.5</v>
      </c>
      <c r="I183" s="33">
        <f t="shared" si="7"/>
        <v>487</v>
      </c>
    </row>
    <row r="184" spans="1:9" x14ac:dyDescent="0.25">
      <c r="A184" s="1" t="s">
        <v>562</v>
      </c>
      <c r="B184" s="2" t="s">
        <v>418</v>
      </c>
      <c r="C184" s="1">
        <v>1</v>
      </c>
      <c r="D184" s="1" t="s">
        <v>136</v>
      </c>
      <c r="E184" s="26">
        <v>6544.36</v>
      </c>
      <c r="F184" s="26">
        <v>1.23</v>
      </c>
      <c r="G184" s="23">
        <f t="shared" si="10"/>
        <v>8049.5627999999997</v>
      </c>
      <c r="H184" s="26">
        <f t="shared" si="6"/>
        <v>8049.56</v>
      </c>
      <c r="I184" s="33">
        <f t="shared" si="7"/>
        <v>8049.56</v>
      </c>
    </row>
    <row r="185" spans="1:9" x14ac:dyDescent="0.25">
      <c r="A185" s="1" t="s">
        <v>563</v>
      </c>
      <c r="B185" s="2" t="s">
        <v>419</v>
      </c>
      <c r="C185" s="1">
        <v>1</v>
      </c>
      <c r="D185" s="1" t="s">
        <v>136</v>
      </c>
      <c r="E185" s="26">
        <v>347.73</v>
      </c>
      <c r="F185" s="26">
        <v>1.23</v>
      </c>
      <c r="G185" s="23">
        <f t="shared" si="10"/>
        <v>427.7079</v>
      </c>
      <c r="H185" s="26">
        <f t="shared" si="6"/>
        <v>427.71</v>
      </c>
      <c r="I185" s="33">
        <f t="shared" si="7"/>
        <v>427.71</v>
      </c>
    </row>
    <row r="186" spans="1:9" x14ac:dyDescent="0.25">
      <c r="A186" s="1" t="s">
        <v>564</v>
      </c>
      <c r="B186" s="2" t="s">
        <v>420</v>
      </c>
      <c r="C186" s="1">
        <v>1</v>
      </c>
      <c r="D186" s="1" t="s">
        <v>136</v>
      </c>
      <c r="E186" s="26">
        <v>232.42</v>
      </c>
      <c r="F186" s="26">
        <v>1.23</v>
      </c>
      <c r="G186" s="23">
        <f t="shared" si="10"/>
        <v>285.8766</v>
      </c>
      <c r="H186" s="26">
        <f t="shared" si="6"/>
        <v>285.88</v>
      </c>
      <c r="I186" s="33">
        <f t="shared" si="7"/>
        <v>285.88</v>
      </c>
    </row>
    <row r="187" spans="1:9" x14ac:dyDescent="0.25">
      <c r="A187" s="1" t="s">
        <v>565</v>
      </c>
      <c r="B187" s="2" t="s">
        <v>421</v>
      </c>
      <c r="C187" s="1">
        <v>1</v>
      </c>
      <c r="D187" s="1" t="s">
        <v>136</v>
      </c>
      <c r="E187" s="26">
        <v>242.42</v>
      </c>
      <c r="F187" s="26">
        <v>1.23</v>
      </c>
      <c r="G187" s="23">
        <f t="shared" si="10"/>
        <v>298.17660000000001</v>
      </c>
      <c r="H187" s="26">
        <f t="shared" si="6"/>
        <v>298.18</v>
      </c>
      <c r="I187" s="33">
        <f t="shared" si="7"/>
        <v>298.18</v>
      </c>
    </row>
    <row r="188" spans="1:9" x14ac:dyDescent="0.25">
      <c r="A188" s="1" t="s">
        <v>566</v>
      </c>
      <c r="B188" s="2" t="s">
        <v>422</v>
      </c>
      <c r="C188" s="1">
        <v>2</v>
      </c>
      <c r="D188" s="1" t="s">
        <v>136</v>
      </c>
      <c r="E188" s="26">
        <v>15.05</v>
      </c>
      <c r="F188" s="26">
        <v>1.23</v>
      </c>
      <c r="G188" s="23">
        <f t="shared" si="10"/>
        <v>18.511500000000002</v>
      </c>
      <c r="H188" s="26">
        <f t="shared" si="6"/>
        <v>18.510000000000002</v>
      </c>
      <c r="I188" s="33">
        <f t="shared" si="7"/>
        <v>37.020000000000003</v>
      </c>
    </row>
    <row r="189" spans="1:9" x14ac:dyDescent="0.25">
      <c r="A189" s="1" t="s">
        <v>567</v>
      </c>
      <c r="B189" s="2" t="s">
        <v>423</v>
      </c>
      <c r="C189" s="1">
        <v>1</v>
      </c>
      <c r="D189" s="1" t="s">
        <v>136</v>
      </c>
      <c r="E189" s="26">
        <v>188.95</v>
      </c>
      <c r="F189" s="26">
        <v>1.23</v>
      </c>
      <c r="G189" s="23">
        <f t="shared" si="10"/>
        <v>232.40849999999998</v>
      </c>
      <c r="H189" s="26">
        <f t="shared" si="6"/>
        <v>232.41</v>
      </c>
      <c r="I189" s="33">
        <f t="shared" si="7"/>
        <v>232.41</v>
      </c>
    </row>
    <row r="190" spans="1:9" x14ac:dyDescent="0.25">
      <c r="A190" s="1" t="s">
        <v>568</v>
      </c>
      <c r="B190" s="2" t="s">
        <v>424</v>
      </c>
      <c r="C190" s="1">
        <v>8</v>
      </c>
      <c r="D190" s="1" t="s">
        <v>136</v>
      </c>
      <c r="E190" s="26">
        <v>57.39</v>
      </c>
      <c r="F190" s="26">
        <v>1.23</v>
      </c>
      <c r="G190" s="23">
        <f t="shared" si="10"/>
        <v>70.589699999999993</v>
      </c>
      <c r="H190" s="26">
        <f t="shared" si="6"/>
        <v>70.59</v>
      </c>
      <c r="I190" s="33">
        <f t="shared" si="7"/>
        <v>564.72</v>
      </c>
    </row>
    <row r="191" spans="1:9" x14ac:dyDescent="0.25">
      <c r="A191" s="1" t="s">
        <v>569</v>
      </c>
      <c r="B191" s="2" t="s">
        <v>425</v>
      </c>
      <c r="C191" s="1">
        <v>1</v>
      </c>
      <c r="D191" s="1" t="s">
        <v>136</v>
      </c>
      <c r="E191" s="26">
        <v>688.81</v>
      </c>
      <c r="F191" s="26">
        <v>1.23</v>
      </c>
      <c r="G191" s="23">
        <f t="shared" si="10"/>
        <v>847.23629999999991</v>
      </c>
      <c r="H191" s="26">
        <f t="shared" si="6"/>
        <v>847.24</v>
      </c>
      <c r="I191" s="33">
        <f t="shared" si="7"/>
        <v>847.24</v>
      </c>
    </row>
    <row r="192" spans="1:9" x14ac:dyDescent="0.25">
      <c r="A192" s="1" t="s">
        <v>570</v>
      </c>
      <c r="B192" s="2" t="s">
        <v>426</v>
      </c>
      <c r="C192" s="1">
        <v>8</v>
      </c>
      <c r="D192" s="1" t="s">
        <v>136</v>
      </c>
      <c r="E192" s="26">
        <v>64.95</v>
      </c>
      <c r="F192" s="26">
        <v>1.23</v>
      </c>
      <c r="G192" s="23">
        <f t="shared" si="10"/>
        <v>79.888500000000008</v>
      </c>
      <c r="H192" s="26">
        <f t="shared" si="6"/>
        <v>79.89</v>
      </c>
      <c r="I192" s="33">
        <f t="shared" si="7"/>
        <v>639.12</v>
      </c>
    </row>
    <row r="193" spans="1:9" x14ac:dyDescent="0.25">
      <c r="A193" s="1" t="s">
        <v>571</v>
      </c>
      <c r="B193" s="2" t="s">
        <v>111</v>
      </c>
      <c r="C193" s="1">
        <v>50</v>
      </c>
      <c r="D193" s="1" t="s">
        <v>136</v>
      </c>
      <c r="E193" s="26">
        <v>188.95</v>
      </c>
      <c r="F193" s="26">
        <v>1.23</v>
      </c>
      <c r="G193" s="23">
        <f t="shared" si="10"/>
        <v>232.40849999999998</v>
      </c>
      <c r="H193" s="26">
        <f t="shared" si="6"/>
        <v>232.41</v>
      </c>
      <c r="I193" s="33">
        <f t="shared" si="7"/>
        <v>11620.5</v>
      </c>
    </row>
    <row r="194" spans="1:9" x14ac:dyDescent="0.25">
      <c r="A194" s="1" t="s">
        <v>572</v>
      </c>
      <c r="B194" s="2" t="s">
        <v>107</v>
      </c>
      <c r="C194" s="1">
        <v>150</v>
      </c>
      <c r="D194" s="1" t="s">
        <v>136</v>
      </c>
      <c r="E194" s="26">
        <v>188.95</v>
      </c>
      <c r="F194" s="26">
        <v>1.23</v>
      </c>
      <c r="G194" s="23">
        <f t="shared" si="10"/>
        <v>232.40849999999998</v>
      </c>
      <c r="H194" s="26">
        <f t="shared" si="6"/>
        <v>232.41</v>
      </c>
      <c r="I194" s="33">
        <f t="shared" si="7"/>
        <v>34861.5</v>
      </c>
    </row>
    <row r="195" spans="1:9" x14ac:dyDescent="0.25">
      <c r="A195" s="1" t="s">
        <v>573</v>
      </c>
      <c r="B195" s="2" t="s">
        <v>112</v>
      </c>
      <c r="C195" s="1">
        <v>50</v>
      </c>
      <c r="D195" s="1" t="s">
        <v>136</v>
      </c>
      <c r="E195" s="26">
        <v>188.95</v>
      </c>
      <c r="F195" s="26">
        <v>1.23</v>
      </c>
      <c r="G195" s="23">
        <f t="shared" si="10"/>
        <v>232.40849999999998</v>
      </c>
      <c r="H195" s="26">
        <f t="shared" si="6"/>
        <v>232.41</v>
      </c>
      <c r="I195" s="33">
        <f t="shared" si="7"/>
        <v>11620.5</v>
      </c>
    </row>
    <row r="196" spans="1:9" ht="30" x14ac:dyDescent="0.25">
      <c r="A196" s="1" t="s">
        <v>574</v>
      </c>
      <c r="B196" s="2" t="s">
        <v>427</v>
      </c>
      <c r="C196" s="1">
        <v>35</v>
      </c>
      <c r="D196" s="1" t="s">
        <v>136</v>
      </c>
      <c r="E196" s="26">
        <v>106.55</v>
      </c>
      <c r="F196" s="26">
        <v>1.23</v>
      </c>
      <c r="G196" s="23">
        <f t="shared" si="10"/>
        <v>131.0565</v>
      </c>
      <c r="H196" s="26">
        <f t="shared" si="6"/>
        <v>131.06</v>
      </c>
      <c r="I196" s="33">
        <f t="shared" si="7"/>
        <v>4587.1000000000004</v>
      </c>
    </row>
    <row r="197" spans="1:9" x14ac:dyDescent="0.25">
      <c r="A197" s="1" t="s">
        <v>575</v>
      </c>
      <c r="B197" s="2" t="s">
        <v>428</v>
      </c>
      <c r="C197" s="1">
        <v>1</v>
      </c>
      <c r="D197" s="1" t="s">
        <v>136</v>
      </c>
      <c r="E197" s="26">
        <v>1663.34</v>
      </c>
      <c r="F197" s="26">
        <v>1.23</v>
      </c>
      <c r="G197" s="23">
        <f t="shared" si="10"/>
        <v>2045.9081999999999</v>
      </c>
      <c r="H197" s="26">
        <f t="shared" si="6"/>
        <v>2045.91</v>
      </c>
      <c r="I197" s="33">
        <f t="shared" si="7"/>
        <v>2045.91</v>
      </c>
    </row>
    <row r="198" spans="1:9" x14ac:dyDescent="0.25">
      <c r="A198" s="1" t="s">
        <v>576</v>
      </c>
      <c r="B198" s="2" t="s">
        <v>429</v>
      </c>
      <c r="C198" s="1">
        <v>2</v>
      </c>
      <c r="D198" s="1" t="s">
        <v>136</v>
      </c>
      <c r="E198" s="26">
        <v>196.51</v>
      </c>
      <c r="F198" s="26">
        <v>1.23</v>
      </c>
      <c r="G198" s="23">
        <f t="shared" si="10"/>
        <v>241.70729999999998</v>
      </c>
      <c r="H198" s="26">
        <f t="shared" ref="H198:H261" si="11">ROUND(G198,2)</f>
        <v>241.71</v>
      </c>
      <c r="I198" s="33">
        <f t="shared" ref="I198:I261" si="12">H198*C198</f>
        <v>483.42</v>
      </c>
    </row>
    <row r="199" spans="1:9" x14ac:dyDescent="0.25">
      <c r="A199" s="1" t="s">
        <v>577</v>
      </c>
      <c r="B199" s="2" t="s">
        <v>430</v>
      </c>
      <c r="C199" s="1">
        <v>1</v>
      </c>
      <c r="D199" s="1" t="s">
        <v>136</v>
      </c>
      <c r="E199" s="26">
        <v>196.51</v>
      </c>
      <c r="F199" s="26">
        <v>1.23</v>
      </c>
      <c r="G199" s="23">
        <f t="shared" si="10"/>
        <v>241.70729999999998</v>
      </c>
      <c r="H199" s="26">
        <f t="shared" si="11"/>
        <v>241.71</v>
      </c>
      <c r="I199" s="33">
        <f t="shared" si="12"/>
        <v>241.71</v>
      </c>
    </row>
    <row r="200" spans="1:9" x14ac:dyDescent="0.25">
      <c r="A200" s="1" t="s">
        <v>578</v>
      </c>
      <c r="B200" s="2" t="s">
        <v>431</v>
      </c>
      <c r="C200" s="1">
        <v>1</v>
      </c>
      <c r="D200" s="1" t="s">
        <v>136</v>
      </c>
      <c r="E200" s="26">
        <v>77.42</v>
      </c>
      <c r="F200" s="26">
        <v>1.23</v>
      </c>
      <c r="G200" s="23">
        <f t="shared" si="10"/>
        <v>95.226600000000005</v>
      </c>
      <c r="H200" s="26">
        <f t="shared" si="11"/>
        <v>95.23</v>
      </c>
      <c r="I200" s="33">
        <f t="shared" si="12"/>
        <v>95.23</v>
      </c>
    </row>
    <row r="201" spans="1:9" x14ac:dyDescent="0.25">
      <c r="A201" s="1" t="s">
        <v>579</v>
      </c>
      <c r="B201" s="2" t="s">
        <v>432</v>
      </c>
      <c r="C201" s="1">
        <v>2</v>
      </c>
      <c r="D201" s="1" t="s">
        <v>136</v>
      </c>
      <c r="E201" s="26">
        <v>67.98</v>
      </c>
      <c r="F201" s="26">
        <v>1.23</v>
      </c>
      <c r="G201" s="23">
        <f t="shared" si="10"/>
        <v>83.615400000000008</v>
      </c>
      <c r="H201" s="26">
        <f t="shared" si="11"/>
        <v>83.62</v>
      </c>
      <c r="I201" s="33">
        <f t="shared" si="12"/>
        <v>167.24</v>
      </c>
    </row>
    <row r="202" spans="1:9" ht="30" x14ac:dyDescent="0.25">
      <c r="A202" s="1" t="s">
        <v>580</v>
      </c>
      <c r="B202" s="2" t="s">
        <v>433</v>
      </c>
      <c r="C202" s="1">
        <v>5</v>
      </c>
      <c r="D202" s="1" t="s">
        <v>136</v>
      </c>
      <c r="E202" s="26">
        <v>105.03</v>
      </c>
      <c r="F202" s="26">
        <v>1.23</v>
      </c>
      <c r="G202" s="23">
        <f t="shared" si="10"/>
        <v>129.18690000000001</v>
      </c>
      <c r="H202" s="26">
        <f t="shared" si="11"/>
        <v>129.19</v>
      </c>
      <c r="I202" s="33">
        <f t="shared" si="12"/>
        <v>645.95000000000005</v>
      </c>
    </row>
    <row r="203" spans="1:9" ht="30" x14ac:dyDescent="0.25">
      <c r="A203" s="1" t="s">
        <v>581</v>
      </c>
      <c r="B203" s="2" t="s">
        <v>434</v>
      </c>
      <c r="C203" s="1">
        <v>1</v>
      </c>
      <c r="D203" s="1" t="s">
        <v>136</v>
      </c>
      <c r="E203" s="26">
        <v>243.82</v>
      </c>
      <c r="F203" s="26">
        <v>1.23</v>
      </c>
      <c r="G203" s="23">
        <f t="shared" si="10"/>
        <v>299.89859999999999</v>
      </c>
      <c r="H203" s="26">
        <f t="shared" si="11"/>
        <v>299.89999999999998</v>
      </c>
      <c r="I203" s="33">
        <f t="shared" si="12"/>
        <v>299.89999999999998</v>
      </c>
    </row>
    <row r="204" spans="1:9" x14ac:dyDescent="0.25">
      <c r="A204" s="1" t="s">
        <v>582</v>
      </c>
      <c r="B204" s="2" t="s">
        <v>435</v>
      </c>
      <c r="C204" s="1">
        <v>1</v>
      </c>
      <c r="D204" s="1" t="s">
        <v>136</v>
      </c>
      <c r="E204" s="26">
        <v>1463.81</v>
      </c>
      <c r="F204" s="26">
        <v>1.23</v>
      </c>
      <c r="G204" s="23">
        <f t="shared" si="10"/>
        <v>1800.4862999999998</v>
      </c>
      <c r="H204" s="26">
        <f t="shared" si="11"/>
        <v>1800.49</v>
      </c>
      <c r="I204" s="33">
        <f t="shared" si="12"/>
        <v>1800.49</v>
      </c>
    </row>
    <row r="205" spans="1:9" x14ac:dyDescent="0.25">
      <c r="A205" s="1" t="s">
        <v>583</v>
      </c>
      <c r="B205" s="2" t="s">
        <v>436</v>
      </c>
      <c r="C205" s="1">
        <v>10</v>
      </c>
      <c r="D205" s="1" t="s">
        <v>136</v>
      </c>
      <c r="E205" s="26">
        <v>453.59</v>
      </c>
      <c r="F205" s="26">
        <v>1.23</v>
      </c>
      <c r="G205" s="23">
        <f t="shared" si="10"/>
        <v>557.91570000000002</v>
      </c>
      <c r="H205" s="26">
        <f t="shared" si="11"/>
        <v>557.91999999999996</v>
      </c>
      <c r="I205" s="33">
        <f t="shared" si="12"/>
        <v>5579.2</v>
      </c>
    </row>
    <row r="206" spans="1:9" x14ac:dyDescent="0.25">
      <c r="A206" s="1" t="s">
        <v>584</v>
      </c>
      <c r="B206" s="2" t="s">
        <v>437</v>
      </c>
      <c r="C206" s="1">
        <v>2</v>
      </c>
      <c r="D206" s="1" t="s">
        <v>136</v>
      </c>
      <c r="E206" s="26">
        <v>120.9</v>
      </c>
      <c r="F206" s="26">
        <v>1.23</v>
      </c>
      <c r="G206" s="23">
        <f t="shared" si="10"/>
        <v>148.70699999999999</v>
      </c>
      <c r="H206" s="26">
        <f t="shared" si="11"/>
        <v>148.71</v>
      </c>
      <c r="I206" s="33">
        <f t="shared" si="12"/>
        <v>297.42</v>
      </c>
    </row>
    <row r="207" spans="1:9" x14ac:dyDescent="0.25">
      <c r="A207" s="1" t="s">
        <v>585</v>
      </c>
      <c r="B207" s="2" t="s">
        <v>438</v>
      </c>
      <c r="C207" s="1">
        <v>1</v>
      </c>
      <c r="D207" s="1" t="s">
        <v>136</v>
      </c>
      <c r="E207" s="26">
        <v>604.79999999999995</v>
      </c>
      <c r="F207" s="26">
        <v>1.23</v>
      </c>
      <c r="G207" s="23">
        <f t="shared" si="10"/>
        <v>743.90399999999988</v>
      </c>
      <c r="H207" s="26">
        <f t="shared" si="11"/>
        <v>743.9</v>
      </c>
      <c r="I207" s="33">
        <f t="shared" si="12"/>
        <v>743.9</v>
      </c>
    </row>
    <row r="208" spans="1:9" x14ac:dyDescent="0.25">
      <c r="A208" s="1" t="s">
        <v>586</v>
      </c>
      <c r="B208" s="2" t="s">
        <v>439</v>
      </c>
      <c r="C208" s="1">
        <v>1</v>
      </c>
      <c r="D208" s="1" t="s">
        <v>136</v>
      </c>
      <c r="E208" s="26">
        <v>226.76</v>
      </c>
      <c r="F208" s="26">
        <v>1.23</v>
      </c>
      <c r="G208" s="23">
        <f t="shared" si="10"/>
        <v>278.91479999999996</v>
      </c>
      <c r="H208" s="26">
        <f t="shared" si="11"/>
        <v>278.91000000000003</v>
      </c>
      <c r="I208" s="33">
        <f t="shared" si="12"/>
        <v>278.91000000000003</v>
      </c>
    </row>
    <row r="209" spans="1:9" x14ac:dyDescent="0.25">
      <c r="A209" s="1" t="s">
        <v>587</v>
      </c>
      <c r="B209" s="2" t="s">
        <v>440</v>
      </c>
      <c r="C209" s="1">
        <v>1</v>
      </c>
      <c r="D209" s="1" t="s">
        <v>136</v>
      </c>
      <c r="E209" s="26">
        <v>275.47000000000003</v>
      </c>
      <c r="F209" s="26">
        <v>1.23</v>
      </c>
      <c r="G209" s="23">
        <f t="shared" si="10"/>
        <v>338.82810000000001</v>
      </c>
      <c r="H209" s="26">
        <f t="shared" si="11"/>
        <v>338.83</v>
      </c>
      <c r="I209" s="33">
        <f t="shared" si="12"/>
        <v>338.83</v>
      </c>
    </row>
    <row r="210" spans="1:9" x14ac:dyDescent="0.25">
      <c r="A210" s="1" t="s">
        <v>588</v>
      </c>
      <c r="B210" s="2" t="s">
        <v>441</v>
      </c>
      <c r="C210" s="1">
        <v>50</v>
      </c>
      <c r="D210" s="1" t="s">
        <v>136</v>
      </c>
      <c r="E210" s="26">
        <v>105.78</v>
      </c>
      <c r="F210" s="26">
        <v>1.23</v>
      </c>
      <c r="G210" s="23">
        <f t="shared" si="10"/>
        <v>130.10939999999999</v>
      </c>
      <c r="H210" s="26">
        <f t="shared" si="11"/>
        <v>130.11000000000001</v>
      </c>
      <c r="I210" s="33">
        <f t="shared" si="12"/>
        <v>6505.5000000000009</v>
      </c>
    </row>
    <row r="211" spans="1:9" x14ac:dyDescent="0.25">
      <c r="A211" s="1" t="s">
        <v>589</v>
      </c>
      <c r="B211" s="2" t="s">
        <v>442</v>
      </c>
      <c r="C211" s="1">
        <v>2</v>
      </c>
      <c r="D211" s="1" t="s">
        <v>136</v>
      </c>
      <c r="E211" s="26">
        <v>105.78</v>
      </c>
      <c r="F211" s="26">
        <v>1.23</v>
      </c>
      <c r="G211" s="23">
        <f t="shared" si="10"/>
        <v>130.10939999999999</v>
      </c>
      <c r="H211" s="26">
        <f t="shared" si="11"/>
        <v>130.11000000000001</v>
      </c>
      <c r="I211" s="33">
        <f t="shared" si="12"/>
        <v>260.22000000000003</v>
      </c>
    </row>
    <row r="212" spans="1:9" x14ac:dyDescent="0.25">
      <c r="A212" s="1" t="s">
        <v>590</v>
      </c>
      <c r="B212" s="2" t="s">
        <v>443</v>
      </c>
      <c r="C212" s="1">
        <v>1</v>
      </c>
      <c r="D212" s="1" t="s">
        <v>136</v>
      </c>
      <c r="E212" s="26">
        <v>83.1</v>
      </c>
      <c r="F212" s="26">
        <v>1.23</v>
      </c>
      <c r="G212" s="23">
        <f t="shared" si="10"/>
        <v>102.21299999999999</v>
      </c>
      <c r="H212" s="26">
        <f t="shared" si="11"/>
        <v>102.21</v>
      </c>
      <c r="I212" s="33">
        <f t="shared" si="12"/>
        <v>102.21</v>
      </c>
    </row>
    <row r="213" spans="1:9" x14ac:dyDescent="0.25">
      <c r="A213" s="1" t="s">
        <v>591</v>
      </c>
      <c r="B213" s="2" t="s">
        <v>444</v>
      </c>
      <c r="C213" s="1">
        <v>1</v>
      </c>
      <c r="D213" s="1" t="s">
        <v>136</v>
      </c>
      <c r="E213" s="26">
        <v>42.97</v>
      </c>
      <c r="F213" s="26">
        <v>1.23</v>
      </c>
      <c r="G213" s="23">
        <f t="shared" si="10"/>
        <v>52.853099999999998</v>
      </c>
      <c r="H213" s="26">
        <f t="shared" si="11"/>
        <v>52.85</v>
      </c>
      <c r="I213" s="33">
        <f t="shared" si="12"/>
        <v>52.85</v>
      </c>
    </row>
    <row r="214" spans="1:9" x14ac:dyDescent="0.25">
      <c r="A214" s="1" t="s">
        <v>592</v>
      </c>
      <c r="B214" s="2" t="s">
        <v>445</v>
      </c>
      <c r="C214" s="1">
        <v>1</v>
      </c>
      <c r="D214" s="1" t="s">
        <v>136</v>
      </c>
      <c r="E214" s="26">
        <v>42.27</v>
      </c>
      <c r="F214" s="26">
        <v>1.23</v>
      </c>
      <c r="G214" s="23">
        <f t="shared" si="10"/>
        <v>51.992100000000001</v>
      </c>
      <c r="H214" s="26">
        <f t="shared" si="11"/>
        <v>51.99</v>
      </c>
      <c r="I214" s="33">
        <f t="shared" si="12"/>
        <v>51.99</v>
      </c>
    </row>
    <row r="215" spans="1:9" x14ac:dyDescent="0.25">
      <c r="A215" s="1" t="s">
        <v>593</v>
      </c>
      <c r="B215" s="2" t="s">
        <v>446</v>
      </c>
      <c r="C215" s="1">
        <v>2</v>
      </c>
      <c r="D215" s="1" t="s">
        <v>136</v>
      </c>
      <c r="E215" s="26">
        <v>19.59</v>
      </c>
      <c r="F215" s="26">
        <v>1.23</v>
      </c>
      <c r="G215" s="23">
        <f t="shared" si="10"/>
        <v>24.095700000000001</v>
      </c>
      <c r="H215" s="26">
        <f t="shared" si="11"/>
        <v>24.1</v>
      </c>
      <c r="I215" s="33">
        <f t="shared" si="12"/>
        <v>48.2</v>
      </c>
    </row>
    <row r="216" spans="1:9" x14ac:dyDescent="0.25">
      <c r="A216" s="1" t="s">
        <v>594</v>
      </c>
      <c r="B216" s="2" t="s">
        <v>447</v>
      </c>
      <c r="C216" s="1">
        <v>12</v>
      </c>
      <c r="D216" s="1" t="s">
        <v>136</v>
      </c>
      <c r="E216" s="26">
        <v>30.17</v>
      </c>
      <c r="F216" s="26">
        <v>1.23</v>
      </c>
      <c r="G216" s="23">
        <f t="shared" si="10"/>
        <v>37.109100000000005</v>
      </c>
      <c r="H216" s="26">
        <f t="shared" si="11"/>
        <v>37.11</v>
      </c>
      <c r="I216" s="33">
        <f t="shared" si="12"/>
        <v>445.32</v>
      </c>
    </row>
    <row r="217" spans="1:9" x14ac:dyDescent="0.25">
      <c r="A217" s="1" t="s">
        <v>595</v>
      </c>
      <c r="B217" s="2" t="s">
        <v>448</v>
      </c>
      <c r="C217" s="1">
        <v>12</v>
      </c>
      <c r="D217" s="1" t="s">
        <v>136</v>
      </c>
      <c r="E217" s="26">
        <v>30.17</v>
      </c>
      <c r="F217" s="26">
        <v>1.23</v>
      </c>
      <c r="G217" s="23">
        <f t="shared" si="10"/>
        <v>37.109100000000005</v>
      </c>
      <c r="H217" s="26">
        <f t="shared" si="11"/>
        <v>37.11</v>
      </c>
      <c r="I217" s="33">
        <f t="shared" si="12"/>
        <v>445.32</v>
      </c>
    </row>
    <row r="218" spans="1:9" x14ac:dyDescent="0.25">
      <c r="A218" s="1" t="s">
        <v>596</v>
      </c>
      <c r="B218" s="2" t="s">
        <v>449</v>
      </c>
      <c r="C218" s="1">
        <v>24</v>
      </c>
      <c r="D218" s="1" t="s">
        <v>136</v>
      </c>
      <c r="E218" s="26">
        <v>30.17</v>
      </c>
      <c r="F218" s="26">
        <v>1.23</v>
      </c>
      <c r="G218" s="23">
        <f t="shared" si="10"/>
        <v>37.109100000000005</v>
      </c>
      <c r="H218" s="26">
        <f t="shared" si="11"/>
        <v>37.11</v>
      </c>
      <c r="I218" s="33">
        <f t="shared" si="12"/>
        <v>890.64</v>
      </c>
    </row>
    <row r="219" spans="1:9" x14ac:dyDescent="0.25">
      <c r="A219" s="1" t="s">
        <v>597</v>
      </c>
      <c r="B219" s="2" t="s">
        <v>450</v>
      </c>
      <c r="C219" s="1">
        <v>60</v>
      </c>
      <c r="D219" s="1" t="s">
        <v>136</v>
      </c>
      <c r="E219" s="26">
        <v>30.17</v>
      </c>
      <c r="F219" s="26">
        <v>1.23</v>
      </c>
      <c r="G219" s="23">
        <f t="shared" si="10"/>
        <v>37.109100000000005</v>
      </c>
      <c r="H219" s="26">
        <f t="shared" si="11"/>
        <v>37.11</v>
      </c>
      <c r="I219" s="33">
        <f t="shared" si="12"/>
        <v>2226.6</v>
      </c>
    </row>
    <row r="220" spans="1:9" x14ac:dyDescent="0.25">
      <c r="A220" s="1" t="s">
        <v>598</v>
      </c>
      <c r="B220" s="2" t="s">
        <v>451</v>
      </c>
      <c r="C220" s="1">
        <v>12</v>
      </c>
      <c r="D220" s="1" t="s">
        <v>136</v>
      </c>
      <c r="E220" s="26">
        <v>30.17</v>
      </c>
      <c r="F220" s="26">
        <v>1.23</v>
      </c>
      <c r="G220" s="23">
        <f t="shared" si="10"/>
        <v>37.109100000000005</v>
      </c>
      <c r="H220" s="26">
        <f t="shared" si="11"/>
        <v>37.11</v>
      </c>
      <c r="I220" s="33">
        <f t="shared" si="12"/>
        <v>445.32</v>
      </c>
    </row>
    <row r="221" spans="1:9" x14ac:dyDescent="0.25">
      <c r="A221" s="1" t="s">
        <v>599</v>
      </c>
      <c r="B221" s="2" t="s">
        <v>452</v>
      </c>
      <c r="C221" s="1">
        <v>90</v>
      </c>
      <c r="D221" s="1" t="s">
        <v>136</v>
      </c>
      <c r="E221" s="26">
        <v>30.17</v>
      </c>
      <c r="F221" s="26">
        <v>1.23</v>
      </c>
      <c r="G221" s="23">
        <f t="shared" si="10"/>
        <v>37.109100000000005</v>
      </c>
      <c r="H221" s="26">
        <f t="shared" si="11"/>
        <v>37.11</v>
      </c>
      <c r="I221" s="33">
        <f t="shared" si="12"/>
        <v>3339.9</v>
      </c>
    </row>
    <row r="222" spans="1:9" x14ac:dyDescent="0.25">
      <c r="A222" s="1" t="s">
        <v>600</v>
      </c>
      <c r="B222" s="2" t="s">
        <v>453</v>
      </c>
      <c r="C222" s="1">
        <v>90</v>
      </c>
      <c r="D222" s="1" t="s">
        <v>136</v>
      </c>
      <c r="E222" s="26">
        <v>30.17</v>
      </c>
      <c r="F222" s="26">
        <v>1.23</v>
      </c>
      <c r="G222" s="23">
        <f t="shared" si="10"/>
        <v>37.109100000000005</v>
      </c>
      <c r="H222" s="26">
        <f t="shared" si="11"/>
        <v>37.11</v>
      </c>
      <c r="I222" s="33">
        <f t="shared" si="12"/>
        <v>3339.9</v>
      </c>
    </row>
    <row r="223" spans="1:9" x14ac:dyDescent="0.25">
      <c r="A223" s="1" t="s">
        <v>601</v>
      </c>
      <c r="B223" s="2" t="s">
        <v>454</v>
      </c>
      <c r="C223" s="1">
        <v>20</v>
      </c>
      <c r="D223" s="1" t="s">
        <v>136</v>
      </c>
      <c r="E223" s="26">
        <v>57.39</v>
      </c>
      <c r="F223" s="26">
        <v>1.23</v>
      </c>
      <c r="G223" s="23">
        <f t="shared" si="10"/>
        <v>70.589699999999993</v>
      </c>
      <c r="H223" s="26">
        <f t="shared" si="11"/>
        <v>70.59</v>
      </c>
      <c r="I223" s="33">
        <f t="shared" si="12"/>
        <v>1411.8000000000002</v>
      </c>
    </row>
    <row r="224" spans="1:9" x14ac:dyDescent="0.25">
      <c r="A224" s="1" t="s">
        <v>602</v>
      </c>
      <c r="B224" s="2" t="s">
        <v>455</v>
      </c>
      <c r="C224" s="1">
        <v>2</v>
      </c>
      <c r="D224" s="1" t="s">
        <v>136</v>
      </c>
      <c r="E224" s="26">
        <v>57.39</v>
      </c>
      <c r="F224" s="26">
        <v>1.23</v>
      </c>
      <c r="G224" s="23">
        <f t="shared" si="10"/>
        <v>70.589699999999993</v>
      </c>
      <c r="H224" s="26">
        <f t="shared" si="11"/>
        <v>70.59</v>
      </c>
      <c r="I224" s="33">
        <f t="shared" si="12"/>
        <v>141.18</v>
      </c>
    </row>
    <row r="225" spans="1:9" x14ac:dyDescent="0.25">
      <c r="A225" s="1" t="s">
        <v>603</v>
      </c>
      <c r="B225" s="2" t="s">
        <v>456</v>
      </c>
      <c r="C225" s="1">
        <v>2</v>
      </c>
      <c r="D225" s="1" t="s">
        <v>136</v>
      </c>
      <c r="E225" s="26">
        <v>57.39</v>
      </c>
      <c r="F225" s="26">
        <v>1.23</v>
      </c>
      <c r="G225" s="23">
        <f t="shared" si="10"/>
        <v>70.589699999999993</v>
      </c>
      <c r="H225" s="26">
        <f t="shared" si="11"/>
        <v>70.59</v>
      </c>
      <c r="I225" s="33">
        <f t="shared" si="12"/>
        <v>141.18</v>
      </c>
    </row>
    <row r="226" spans="1:9" x14ac:dyDescent="0.25">
      <c r="A226" s="1" t="s">
        <v>604</v>
      </c>
      <c r="B226" s="2" t="s">
        <v>457</v>
      </c>
      <c r="C226" s="1">
        <v>2</v>
      </c>
      <c r="D226" s="1" t="s">
        <v>136</v>
      </c>
      <c r="E226" s="26">
        <v>57.39</v>
      </c>
      <c r="F226" s="26">
        <v>1.23</v>
      </c>
      <c r="G226" s="23">
        <f t="shared" si="10"/>
        <v>70.589699999999993</v>
      </c>
      <c r="H226" s="26">
        <f t="shared" si="11"/>
        <v>70.59</v>
      </c>
      <c r="I226" s="33">
        <f t="shared" si="12"/>
        <v>141.18</v>
      </c>
    </row>
    <row r="227" spans="1:9" x14ac:dyDescent="0.25">
      <c r="A227" s="1" t="s">
        <v>605</v>
      </c>
      <c r="B227" s="2" t="s">
        <v>458</v>
      </c>
      <c r="C227" s="1">
        <v>20</v>
      </c>
      <c r="D227" s="1" t="s">
        <v>136</v>
      </c>
      <c r="E227" s="26">
        <v>57.39</v>
      </c>
      <c r="F227" s="26">
        <v>1.23</v>
      </c>
      <c r="G227" s="23">
        <f t="shared" si="10"/>
        <v>70.589699999999993</v>
      </c>
      <c r="H227" s="26">
        <f t="shared" si="11"/>
        <v>70.59</v>
      </c>
      <c r="I227" s="33">
        <f t="shared" si="12"/>
        <v>1411.8000000000002</v>
      </c>
    </row>
    <row r="228" spans="1:9" ht="30" x14ac:dyDescent="0.25">
      <c r="A228" s="1" t="s">
        <v>606</v>
      </c>
      <c r="B228" s="2" t="s">
        <v>459</v>
      </c>
      <c r="C228" s="1">
        <v>2</v>
      </c>
      <c r="D228" s="1" t="s">
        <v>136</v>
      </c>
      <c r="E228" s="26">
        <v>64.95</v>
      </c>
      <c r="F228" s="26">
        <v>1.23</v>
      </c>
      <c r="G228" s="23">
        <f t="shared" si="10"/>
        <v>79.888500000000008</v>
      </c>
      <c r="H228" s="26">
        <f t="shared" si="11"/>
        <v>79.89</v>
      </c>
      <c r="I228" s="33">
        <f t="shared" si="12"/>
        <v>159.78</v>
      </c>
    </row>
    <row r="229" spans="1:9" x14ac:dyDescent="0.25">
      <c r="A229" s="1" t="s">
        <v>607</v>
      </c>
      <c r="B229" s="2" t="s">
        <v>460</v>
      </c>
      <c r="C229" s="1">
        <v>24</v>
      </c>
      <c r="D229" s="1" t="s">
        <v>136</v>
      </c>
      <c r="E229" s="26">
        <v>75.540000000000006</v>
      </c>
      <c r="F229" s="26">
        <v>1.23</v>
      </c>
      <c r="G229" s="23">
        <f t="shared" si="10"/>
        <v>92.914200000000008</v>
      </c>
      <c r="H229" s="26">
        <f t="shared" si="11"/>
        <v>92.91</v>
      </c>
      <c r="I229" s="33">
        <f t="shared" si="12"/>
        <v>2229.84</v>
      </c>
    </row>
    <row r="230" spans="1:9" ht="30" x14ac:dyDescent="0.25">
      <c r="A230" s="1" t="s">
        <v>608</v>
      </c>
      <c r="B230" s="2" t="s">
        <v>461</v>
      </c>
      <c r="C230" s="1">
        <v>1</v>
      </c>
      <c r="D230" s="1" t="s">
        <v>136</v>
      </c>
      <c r="E230" s="26">
        <v>166.27</v>
      </c>
      <c r="F230" s="26">
        <v>1.23</v>
      </c>
      <c r="G230" s="23">
        <f t="shared" si="10"/>
        <v>204.5121</v>
      </c>
      <c r="H230" s="26">
        <f t="shared" si="11"/>
        <v>204.51</v>
      </c>
      <c r="I230" s="33">
        <f t="shared" si="12"/>
        <v>204.51</v>
      </c>
    </row>
    <row r="231" spans="1:9" x14ac:dyDescent="0.25">
      <c r="A231" s="1" t="s">
        <v>609</v>
      </c>
      <c r="B231" s="2" t="s">
        <v>462</v>
      </c>
      <c r="C231" s="1">
        <v>10</v>
      </c>
      <c r="D231" s="1" t="s">
        <v>136</v>
      </c>
      <c r="E231" s="26">
        <v>272.12</v>
      </c>
      <c r="F231" s="26">
        <v>1.23</v>
      </c>
      <c r="G231" s="23">
        <f t="shared" si="10"/>
        <v>334.70760000000001</v>
      </c>
      <c r="H231" s="26">
        <f t="shared" si="11"/>
        <v>334.71</v>
      </c>
      <c r="I231" s="33">
        <f t="shared" si="12"/>
        <v>3347.1</v>
      </c>
    </row>
    <row r="232" spans="1:9" ht="30" x14ac:dyDescent="0.25">
      <c r="A232" s="1" t="s">
        <v>610</v>
      </c>
      <c r="B232" s="2" t="s">
        <v>463</v>
      </c>
      <c r="C232" s="1">
        <v>1</v>
      </c>
      <c r="D232" s="1" t="s">
        <v>136</v>
      </c>
      <c r="E232" s="26">
        <v>756.02</v>
      </c>
      <c r="F232" s="26">
        <v>1.23</v>
      </c>
      <c r="G232" s="23">
        <f t="shared" ref="G232:G295" si="13">E232*F232</f>
        <v>929.90459999999996</v>
      </c>
      <c r="H232" s="26">
        <f t="shared" si="11"/>
        <v>929.9</v>
      </c>
      <c r="I232" s="33">
        <f t="shared" si="12"/>
        <v>929.9</v>
      </c>
    </row>
    <row r="233" spans="1:9" x14ac:dyDescent="0.25">
      <c r="A233" s="1" t="s">
        <v>611</v>
      </c>
      <c r="B233" s="2" t="s">
        <v>464</v>
      </c>
      <c r="C233" s="1">
        <v>2</v>
      </c>
      <c r="D233" s="1" t="s">
        <v>136</v>
      </c>
      <c r="E233" s="26">
        <v>491.39</v>
      </c>
      <c r="F233" s="26">
        <v>1.23</v>
      </c>
      <c r="G233" s="23">
        <f t="shared" si="13"/>
        <v>604.40969999999993</v>
      </c>
      <c r="H233" s="26">
        <f t="shared" si="11"/>
        <v>604.41</v>
      </c>
      <c r="I233" s="33">
        <f t="shared" si="12"/>
        <v>1208.82</v>
      </c>
    </row>
    <row r="234" spans="1:9" x14ac:dyDescent="0.25">
      <c r="A234" s="1" t="s">
        <v>612</v>
      </c>
      <c r="B234" s="2" t="s">
        <v>465</v>
      </c>
      <c r="C234" s="1">
        <v>4</v>
      </c>
      <c r="D234" s="1" t="s">
        <v>136</v>
      </c>
      <c r="E234" s="26">
        <v>219.2</v>
      </c>
      <c r="F234" s="26">
        <v>1.23</v>
      </c>
      <c r="G234" s="23">
        <f t="shared" si="13"/>
        <v>269.61599999999999</v>
      </c>
      <c r="H234" s="26">
        <f t="shared" si="11"/>
        <v>269.62</v>
      </c>
      <c r="I234" s="33">
        <f t="shared" si="12"/>
        <v>1078.48</v>
      </c>
    </row>
    <row r="235" spans="1:9" x14ac:dyDescent="0.25">
      <c r="A235" s="1" t="s">
        <v>613</v>
      </c>
      <c r="B235" s="2" t="s">
        <v>466</v>
      </c>
      <c r="C235" s="1">
        <v>4</v>
      </c>
      <c r="D235" s="1" t="s">
        <v>136</v>
      </c>
      <c r="E235" s="26">
        <v>219.2</v>
      </c>
      <c r="F235" s="26">
        <v>1.23</v>
      </c>
      <c r="G235" s="23">
        <f t="shared" si="13"/>
        <v>269.61599999999999</v>
      </c>
      <c r="H235" s="26">
        <f t="shared" si="11"/>
        <v>269.62</v>
      </c>
      <c r="I235" s="33">
        <f t="shared" si="12"/>
        <v>1078.48</v>
      </c>
    </row>
    <row r="236" spans="1:9" x14ac:dyDescent="0.25">
      <c r="A236" s="1" t="s">
        <v>614</v>
      </c>
      <c r="B236" s="2" t="s">
        <v>467</v>
      </c>
      <c r="C236" s="1">
        <v>4</v>
      </c>
      <c r="D236" s="1" t="s">
        <v>136</v>
      </c>
      <c r="E236" s="26">
        <v>219.2</v>
      </c>
      <c r="F236" s="26">
        <v>1.23</v>
      </c>
      <c r="G236" s="23">
        <f t="shared" si="13"/>
        <v>269.61599999999999</v>
      </c>
      <c r="H236" s="26">
        <f t="shared" si="11"/>
        <v>269.62</v>
      </c>
      <c r="I236" s="33">
        <f t="shared" si="12"/>
        <v>1078.48</v>
      </c>
    </row>
    <row r="237" spans="1:9" x14ac:dyDescent="0.25">
      <c r="A237" s="1" t="s">
        <v>615</v>
      </c>
      <c r="B237" s="2" t="s">
        <v>468</v>
      </c>
      <c r="C237" s="1">
        <v>8</v>
      </c>
      <c r="D237" s="1" t="s">
        <v>136</v>
      </c>
      <c r="E237" s="26">
        <v>219.2</v>
      </c>
      <c r="F237" s="26">
        <v>1.23</v>
      </c>
      <c r="G237" s="23">
        <f t="shared" si="13"/>
        <v>269.61599999999999</v>
      </c>
      <c r="H237" s="26">
        <f t="shared" si="11"/>
        <v>269.62</v>
      </c>
      <c r="I237" s="33">
        <f t="shared" si="12"/>
        <v>2156.96</v>
      </c>
    </row>
    <row r="238" spans="1:9" x14ac:dyDescent="0.25">
      <c r="A238" s="1" t="s">
        <v>616</v>
      </c>
      <c r="B238" s="2" t="s">
        <v>469</v>
      </c>
      <c r="C238" s="1">
        <v>10</v>
      </c>
      <c r="D238" s="1" t="s">
        <v>136</v>
      </c>
      <c r="E238" s="26">
        <v>423.34</v>
      </c>
      <c r="F238" s="26">
        <v>1.23</v>
      </c>
      <c r="G238" s="23">
        <f t="shared" si="13"/>
        <v>520.70819999999992</v>
      </c>
      <c r="H238" s="26">
        <f t="shared" si="11"/>
        <v>520.71</v>
      </c>
      <c r="I238" s="33">
        <f t="shared" si="12"/>
        <v>5207.1000000000004</v>
      </c>
    </row>
    <row r="239" spans="1:9" x14ac:dyDescent="0.25">
      <c r="A239" s="1" t="s">
        <v>617</v>
      </c>
      <c r="B239" s="2" t="s">
        <v>470</v>
      </c>
      <c r="C239" s="1">
        <v>11</v>
      </c>
      <c r="D239" s="1" t="s">
        <v>136</v>
      </c>
      <c r="E239" s="26">
        <v>249.44</v>
      </c>
      <c r="F239" s="26">
        <v>1.23</v>
      </c>
      <c r="G239" s="23">
        <f t="shared" si="13"/>
        <v>306.81119999999999</v>
      </c>
      <c r="H239" s="26">
        <f t="shared" si="11"/>
        <v>306.81</v>
      </c>
      <c r="I239" s="33">
        <f t="shared" si="12"/>
        <v>3374.91</v>
      </c>
    </row>
    <row r="240" spans="1:9" ht="30" x14ac:dyDescent="0.25">
      <c r="A240" s="1" t="s">
        <v>618</v>
      </c>
      <c r="B240" s="2" t="s">
        <v>471</v>
      </c>
      <c r="C240" s="1">
        <v>10</v>
      </c>
      <c r="D240" s="1" t="s">
        <v>136</v>
      </c>
      <c r="E240" s="26">
        <v>355.29</v>
      </c>
      <c r="F240" s="26">
        <v>1.23</v>
      </c>
      <c r="G240" s="23">
        <f t="shared" si="13"/>
        <v>437.00670000000002</v>
      </c>
      <c r="H240" s="26">
        <f t="shared" si="11"/>
        <v>437.01</v>
      </c>
      <c r="I240" s="33">
        <f t="shared" si="12"/>
        <v>4370.1000000000004</v>
      </c>
    </row>
    <row r="241" spans="1:9" x14ac:dyDescent="0.25">
      <c r="A241" s="1" t="s">
        <v>619</v>
      </c>
      <c r="B241" s="2" t="s">
        <v>472</v>
      </c>
      <c r="C241" s="1">
        <v>10</v>
      </c>
      <c r="D241" s="1" t="s">
        <v>136</v>
      </c>
      <c r="E241" s="26">
        <v>241.88</v>
      </c>
      <c r="F241" s="26">
        <v>1.23</v>
      </c>
      <c r="G241" s="23">
        <f t="shared" si="13"/>
        <v>297.51240000000001</v>
      </c>
      <c r="H241" s="26">
        <f t="shared" si="11"/>
        <v>297.51</v>
      </c>
      <c r="I241" s="33">
        <f t="shared" si="12"/>
        <v>2975.1</v>
      </c>
    </row>
    <row r="242" spans="1:9" x14ac:dyDescent="0.25">
      <c r="A242" s="1" t="s">
        <v>620</v>
      </c>
      <c r="B242" s="2" t="s">
        <v>473</v>
      </c>
      <c r="C242" s="1">
        <v>10</v>
      </c>
      <c r="D242" s="1" t="s">
        <v>136</v>
      </c>
      <c r="E242" s="26">
        <v>423.34</v>
      </c>
      <c r="F242" s="26">
        <v>1.23</v>
      </c>
      <c r="G242" s="23">
        <f t="shared" si="13"/>
        <v>520.70819999999992</v>
      </c>
      <c r="H242" s="26">
        <f t="shared" si="11"/>
        <v>520.71</v>
      </c>
      <c r="I242" s="33">
        <f t="shared" si="12"/>
        <v>5207.1000000000004</v>
      </c>
    </row>
    <row r="243" spans="1:9" x14ac:dyDescent="0.25">
      <c r="A243" s="1" t="s">
        <v>621</v>
      </c>
      <c r="B243" s="2" t="s">
        <v>474</v>
      </c>
      <c r="C243" s="1">
        <v>10</v>
      </c>
      <c r="D243" s="1" t="s">
        <v>136</v>
      </c>
      <c r="E243" s="26">
        <v>1134.07</v>
      </c>
      <c r="F243" s="26">
        <v>1.23</v>
      </c>
      <c r="G243" s="23">
        <f t="shared" si="13"/>
        <v>1394.9060999999999</v>
      </c>
      <c r="H243" s="26">
        <f t="shared" si="11"/>
        <v>1394.91</v>
      </c>
      <c r="I243" s="33">
        <f t="shared" si="12"/>
        <v>13949.1</v>
      </c>
    </row>
    <row r="244" spans="1:9" x14ac:dyDescent="0.25">
      <c r="A244" s="1" t="s">
        <v>622</v>
      </c>
      <c r="B244" s="2" t="s">
        <v>475</v>
      </c>
      <c r="C244" s="1">
        <v>10</v>
      </c>
      <c r="D244" s="1" t="s">
        <v>136</v>
      </c>
      <c r="E244" s="26">
        <v>128.46</v>
      </c>
      <c r="F244" s="26">
        <v>1.23</v>
      </c>
      <c r="G244" s="23">
        <f t="shared" si="13"/>
        <v>158.00579999999999</v>
      </c>
      <c r="H244" s="26">
        <f t="shared" si="11"/>
        <v>158.01</v>
      </c>
      <c r="I244" s="33">
        <f t="shared" si="12"/>
        <v>1580.1</v>
      </c>
    </row>
    <row r="245" spans="1:9" x14ac:dyDescent="0.25">
      <c r="A245" s="1" t="s">
        <v>623</v>
      </c>
      <c r="B245" s="2" t="s">
        <v>476</v>
      </c>
      <c r="C245" s="1">
        <v>2</v>
      </c>
      <c r="D245" s="1" t="s">
        <v>136</v>
      </c>
      <c r="E245" s="26">
        <v>128.46</v>
      </c>
      <c r="F245" s="26">
        <v>1.23</v>
      </c>
      <c r="G245" s="23">
        <f t="shared" si="13"/>
        <v>158.00579999999999</v>
      </c>
      <c r="H245" s="26">
        <f t="shared" si="11"/>
        <v>158.01</v>
      </c>
      <c r="I245" s="33">
        <f t="shared" si="12"/>
        <v>316.02</v>
      </c>
    </row>
    <row r="246" spans="1:9" x14ac:dyDescent="0.25">
      <c r="A246" s="1" t="s">
        <v>624</v>
      </c>
      <c r="B246" s="2" t="s">
        <v>477</v>
      </c>
      <c r="C246" s="1">
        <v>2</v>
      </c>
      <c r="D246" s="1" t="s">
        <v>136</v>
      </c>
      <c r="E246" s="26">
        <v>128.46</v>
      </c>
      <c r="F246" s="26">
        <v>1.23</v>
      </c>
      <c r="G246" s="23">
        <f t="shared" si="13"/>
        <v>158.00579999999999</v>
      </c>
      <c r="H246" s="26">
        <f t="shared" si="11"/>
        <v>158.01</v>
      </c>
      <c r="I246" s="33">
        <f t="shared" si="12"/>
        <v>316.02</v>
      </c>
    </row>
    <row r="247" spans="1:9" x14ac:dyDescent="0.25">
      <c r="A247" s="1" t="s">
        <v>625</v>
      </c>
      <c r="B247" s="2" t="s">
        <v>478</v>
      </c>
      <c r="C247" s="1">
        <v>2</v>
      </c>
      <c r="D247" s="1" t="s">
        <v>136</v>
      </c>
      <c r="E247" s="26">
        <v>128.46</v>
      </c>
      <c r="F247" s="26">
        <v>1.23</v>
      </c>
      <c r="G247" s="23">
        <f t="shared" si="13"/>
        <v>158.00579999999999</v>
      </c>
      <c r="H247" s="26">
        <f t="shared" si="11"/>
        <v>158.01</v>
      </c>
      <c r="I247" s="33">
        <f t="shared" si="12"/>
        <v>316.02</v>
      </c>
    </row>
    <row r="248" spans="1:9" x14ac:dyDescent="0.25">
      <c r="A248" s="1" t="s">
        <v>626</v>
      </c>
      <c r="B248" s="2" t="s">
        <v>479</v>
      </c>
      <c r="C248" s="1">
        <v>4</v>
      </c>
      <c r="D248" s="1" t="s">
        <v>136</v>
      </c>
      <c r="E248" s="26">
        <v>128.46</v>
      </c>
      <c r="F248" s="26">
        <v>1.23</v>
      </c>
      <c r="G248" s="23">
        <f t="shared" si="13"/>
        <v>158.00579999999999</v>
      </c>
      <c r="H248" s="26">
        <f t="shared" si="11"/>
        <v>158.01</v>
      </c>
      <c r="I248" s="33">
        <f t="shared" si="12"/>
        <v>632.04</v>
      </c>
    </row>
    <row r="249" spans="1:9" x14ac:dyDescent="0.25">
      <c r="A249" s="1" t="s">
        <v>627</v>
      </c>
      <c r="B249" s="2" t="s">
        <v>480</v>
      </c>
      <c r="C249" s="1">
        <v>10</v>
      </c>
      <c r="D249" s="1" t="s">
        <v>136</v>
      </c>
      <c r="E249" s="26">
        <v>83.1</v>
      </c>
      <c r="F249" s="26">
        <v>1.23</v>
      </c>
      <c r="G249" s="23">
        <f t="shared" si="13"/>
        <v>102.21299999999999</v>
      </c>
      <c r="H249" s="26">
        <f t="shared" si="11"/>
        <v>102.21</v>
      </c>
      <c r="I249" s="33">
        <f t="shared" si="12"/>
        <v>1022.0999999999999</v>
      </c>
    </row>
    <row r="250" spans="1:9" x14ac:dyDescent="0.25">
      <c r="A250" s="1" t="s">
        <v>628</v>
      </c>
      <c r="B250" s="2" t="s">
        <v>481</v>
      </c>
      <c r="C250" s="1">
        <v>2</v>
      </c>
      <c r="D250" s="1" t="s">
        <v>136</v>
      </c>
      <c r="E250" s="26">
        <v>83.1</v>
      </c>
      <c r="F250" s="26">
        <v>1.23</v>
      </c>
      <c r="G250" s="23">
        <f t="shared" si="13"/>
        <v>102.21299999999999</v>
      </c>
      <c r="H250" s="26">
        <f t="shared" si="11"/>
        <v>102.21</v>
      </c>
      <c r="I250" s="33">
        <f t="shared" si="12"/>
        <v>204.42</v>
      </c>
    </row>
    <row r="251" spans="1:9" x14ac:dyDescent="0.25">
      <c r="A251" s="1" t="s">
        <v>629</v>
      </c>
      <c r="B251" s="2" t="s">
        <v>482</v>
      </c>
      <c r="C251" s="1">
        <v>2</v>
      </c>
      <c r="D251" s="1" t="s">
        <v>136</v>
      </c>
      <c r="E251" s="26">
        <v>83.1</v>
      </c>
      <c r="F251" s="26">
        <v>1.23</v>
      </c>
      <c r="G251" s="23">
        <f t="shared" si="13"/>
        <v>102.21299999999999</v>
      </c>
      <c r="H251" s="26">
        <f t="shared" si="11"/>
        <v>102.21</v>
      </c>
      <c r="I251" s="33">
        <f t="shared" si="12"/>
        <v>204.42</v>
      </c>
    </row>
    <row r="252" spans="1:9" x14ac:dyDescent="0.25">
      <c r="A252" s="1" t="s">
        <v>630</v>
      </c>
      <c r="B252" s="2" t="s">
        <v>483</v>
      </c>
      <c r="C252" s="1">
        <v>4</v>
      </c>
      <c r="D252" s="1" t="s">
        <v>136</v>
      </c>
      <c r="E252" s="26">
        <v>57.39</v>
      </c>
      <c r="F252" s="26">
        <v>1.23</v>
      </c>
      <c r="G252" s="23">
        <f t="shared" si="13"/>
        <v>70.589699999999993</v>
      </c>
      <c r="H252" s="26">
        <f t="shared" si="11"/>
        <v>70.59</v>
      </c>
      <c r="I252" s="33">
        <f t="shared" si="12"/>
        <v>282.36</v>
      </c>
    </row>
    <row r="253" spans="1:9" x14ac:dyDescent="0.25">
      <c r="A253" s="1" t="s">
        <v>631</v>
      </c>
      <c r="B253" s="2" t="s">
        <v>484</v>
      </c>
      <c r="C253" s="1">
        <v>1</v>
      </c>
      <c r="D253" s="1" t="s">
        <v>136</v>
      </c>
      <c r="E253" s="26">
        <v>136.02000000000001</v>
      </c>
      <c r="F253" s="26">
        <v>1.23</v>
      </c>
      <c r="G253" s="23">
        <f t="shared" si="13"/>
        <v>167.30460000000002</v>
      </c>
      <c r="H253" s="26">
        <f t="shared" si="11"/>
        <v>167.3</v>
      </c>
      <c r="I253" s="33">
        <f t="shared" si="12"/>
        <v>167.3</v>
      </c>
    </row>
    <row r="254" spans="1:9" x14ac:dyDescent="0.25">
      <c r="A254" s="1" t="s">
        <v>632</v>
      </c>
      <c r="B254" s="2" t="s">
        <v>485</v>
      </c>
      <c r="C254" s="1">
        <v>2</v>
      </c>
      <c r="D254" s="1" t="s">
        <v>136</v>
      </c>
      <c r="E254" s="26">
        <v>204.08</v>
      </c>
      <c r="F254" s="26">
        <v>1.23</v>
      </c>
      <c r="G254" s="23">
        <f t="shared" si="13"/>
        <v>251.01840000000001</v>
      </c>
      <c r="H254" s="26">
        <f t="shared" si="11"/>
        <v>251.02</v>
      </c>
      <c r="I254" s="33">
        <f t="shared" si="12"/>
        <v>502.04</v>
      </c>
    </row>
    <row r="255" spans="1:9" x14ac:dyDescent="0.25">
      <c r="A255" s="1" t="s">
        <v>633</v>
      </c>
      <c r="B255" s="2" t="s">
        <v>486</v>
      </c>
      <c r="C255" s="1">
        <v>1</v>
      </c>
      <c r="D255" s="1" t="s">
        <v>136</v>
      </c>
      <c r="E255" s="26">
        <v>196.51</v>
      </c>
      <c r="F255" s="26">
        <v>1.23</v>
      </c>
      <c r="G255" s="23">
        <f t="shared" si="13"/>
        <v>241.70729999999998</v>
      </c>
      <c r="H255" s="26">
        <f t="shared" si="11"/>
        <v>241.71</v>
      </c>
      <c r="I255" s="33">
        <f t="shared" si="12"/>
        <v>241.71</v>
      </c>
    </row>
    <row r="256" spans="1:9" ht="30" x14ac:dyDescent="0.25">
      <c r="A256" s="1" t="s">
        <v>634</v>
      </c>
      <c r="B256" s="2" t="s">
        <v>487</v>
      </c>
      <c r="C256" s="1">
        <v>2</v>
      </c>
      <c r="D256" s="1" t="s">
        <v>136</v>
      </c>
      <c r="E256" s="26">
        <v>382.03</v>
      </c>
      <c r="F256" s="26">
        <v>1.23</v>
      </c>
      <c r="G256" s="23">
        <f t="shared" si="13"/>
        <v>469.89689999999996</v>
      </c>
      <c r="H256" s="26">
        <f t="shared" si="11"/>
        <v>469.9</v>
      </c>
      <c r="I256" s="33">
        <f t="shared" si="12"/>
        <v>939.8</v>
      </c>
    </row>
    <row r="257" spans="1:9" ht="30" x14ac:dyDescent="0.25">
      <c r="A257" s="1" t="s">
        <v>635</v>
      </c>
      <c r="B257" s="2" t="s">
        <v>488</v>
      </c>
      <c r="C257" s="1">
        <v>2</v>
      </c>
      <c r="D257" s="1" t="s">
        <v>136</v>
      </c>
      <c r="E257" s="26">
        <v>302.37</v>
      </c>
      <c r="F257" s="26">
        <v>1.23</v>
      </c>
      <c r="G257" s="23">
        <f t="shared" si="13"/>
        <v>371.9151</v>
      </c>
      <c r="H257" s="26">
        <f t="shared" si="11"/>
        <v>371.92</v>
      </c>
      <c r="I257" s="33">
        <f t="shared" si="12"/>
        <v>743.84</v>
      </c>
    </row>
    <row r="258" spans="1:9" x14ac:dyDescent="0.25">
      <c r="A258" s="1" t="s">
        <v>636</v>
      </c>
      <c r="B258" s="2" t="s">
        <v>489</v>
      </c>
      <c r="C258" s="1">
        <v>1</v>
      </c>
      <c r="D258" s="1" t="s">
        <v>136</v>
      </c>
      <c r="E258" s="26">
        <v>1493.98</v>
      </c>
      <c r="F258" s="26">
        <v>1.23</v>
      </c>
      <c r="G258" s="23">
        <f t="shared" si="13"/>
        <v>1837.5953999999999</v>
      </c>
      <c r="H258" s="26">
        <f t="shared" si="11"/>
        <v>1837.6</v>
      </c>
      <c r="I258" s="33">
        <f t="shared" si="12"/>
        <v>1837.6</v>
      </c>
    </row>
    <row r="259" spans="1:9" ht="15" customHeight="1" x14ac:dyDescent="0.25">
      <c r="A259" s="1" t="s">
        <v>637</v>
      </c>
      <c r="B259" s="2" t="s">
        <v>490</v>
      </c>
      <c r="C259" s="1">
        <v>4</v>
      </c>
      <c r="D259" s="1" t="s">
        <v>136</v>
      </c>
      <c r="E259" s="26">
        <v>1436.51</v>
      </c>
      <c r="F259" s="26">
        <v>1.23</v>
      </c>
      <c r="G259" s="23">
        <f t="shared" si="13"/>
        <v>1766.9072999999999</v>
      </c>
      <c r="H259" s="26">
        <f t="shared" si="11"/>
        <v>1766.91</v>
      </c>
      <c r="I259" s="33">
        <f t="shared" si="12"/>
        <v>7067.64</v>
      </c>
    </row>
    <row r="260" spans="1:9" x14ac:dyDescent="0.25">
      <c r="A260" s="1" t="s">
        <v>638</v>
      </c>
      <c r="B260" s="2" t="s">
        <v>491</v>
      </c>
      <c r="C260" s="1">
        <v>50</v>
      </c>
      <c r="D260" s="1" t="s">
        <v>136</v>
      </c>
      <c r="E260" s="26">
        <v>423.34</v>
      </c>
      <c r="F260" s="26">
        <v>1.23</v>
      </c>
      <c r="G260" s="23">
        <f t="shared" si="13"/>
        <v>520.70819999999992</v>
      </c>
      <c r="H260" s="26">
        <f t="shared" si="11"/>
        <v>520.71</v>
      </c>
      <c r="I260" s="33">
        <f t="shared" si="12"/>
        <v>26035.5</v>
      </c>
    </row>
    <row r="261" spans="1:9" ht="30" x14ac:dyDescent="0.25">
      <c r="A261" s="1" t="s">
        <v>639</v>
      </c>
      <c r="B261" s="2" t="s">
        <v>492</v>
      </c>
      <c r="C261" s="1">
        <v>10</v>
      </c>
      <c r="D261" s="1" t="s">
        <v>136</v>
      </c>
      <c r="E261" s="26">
        <v>302.37</v>
      </c>
      <c r="F261" s="26">
        <v>1.23</v>
      </c>
      <c r="G261" s="23">
        <f t="shared" si="13"/>
        <v>371.9151</v>
      </c>
      <c r="H261" s="26">
        <f t="shared" si="11"/>
        <v>371.92</v>
      </c>
      <c r="I261" s="33">
        <f t="shared" si="12"/>
        <v>3719.2000000000003</v>
      </c>
    </row>
    <row r="262" spans="1:9" x14ac:dyDescent="0.25">
      <c r="A262" s="1" t="s">
        <v>640</v>
      </c>
      <c r="B262" s="2" t="s">
        <v>493</v>
      </c>
      <c r="C262" s="1">
        <v>1</v>
      </c>
      <c r="D262" s="1" t="s">
        <v>136</v>
      </c>
      <c r="E262" s="26">
        <v>75.540000000000006</v>
      </c>
      <c r="F262" s="26">
        <v>1.23</v>
      </c>
      <c r="G262" s="23">
        <f t="shared" si="13"/>
        <v>92.914200000000008</v>
      </c>
      <c r="H262" s="26">
        <f t="shared" ref="H262:H325" si="14">ROUND(G262,2)</f>
        <v>92.91</v>
      </c>
      <c r="I262" s="33">
        <f t="shared" ref="I262:I325" si="15">H262*C262</f>
        <v>92.91</v>
      </c>
    </row>
    <row r="263" spans="1:9" x14ac:dyDescent="0.25">
      <c r="A263" s="1" t="s">
        <v>641</v>
      </c>
      <c r="B263" s="2" t="s">
        <v>494</v>
      </c>
      <c r="C263" s="1">
        <v>1</v>
      </c>
      <c r="D263" s="1" t="s">
        <v>136</v>
      </c>
      <c r="E263" s="26">
        <v>188.95</v>
      </c>
      <c r="F263" s="26">
        <v>1.23</v>
      </c>
      <c r="G263" s="23">
        <f t="shared" si="13"/>
        <v>232.40849999999998</v>
      </c>
      <c r="H263" s="26">
        <f t="shared" si="14"/>
        <v>232.41</v>
      </c>
      <c r="I263" s="33">
        <f t="shared" si="15"/>
        <v>232.41</v>
      </c>
    </row>
    <row r="264" spans="1:9" x14ac:dyDescent="0.25">
      <c r="A264" s="1" t="s">
        <v>642</v>
      </c>
      <c r="B264" s="2" t="s">
        <v>495</v>
      </c>
      <c r="C264" s="1">
        <v>1</v>
      </c>
      <c r="D264" s="1" t="s">
        <v>136</v>
      </c>
      <c r="E264" s="26">
        <v>774.92</v>
      </c>
      <c r="F264" s="26">
        <v>1.23</v>
      </c>
      <c r="G264" s="23">
        <f t="shared" si="13"/>
        <v>953.15159999999992</v>
      </c>
      <c r="H264" s="26">
        <f t="shared" si="14"/>
        <v>953.15</v>
      </c>
      <c r="I264" s="33">
        <f t="shared" si="15"/>
        <v>953.15</v>
      </c>
    </row>
    <row r="265" spans="1:9" x14ac:dyDescent="0.25">
      <c r="A265" s="1" t="s">
        <v>643</v>
      </c>
      <c r="B265" s="2" t="s">
        <v>496</v>
      </c>
      <c r="C265" s="1">
        <v>1</v>
      </c>
      <c r="D265" s="1" t="s">
        <v>136</v>
      </c>
      <c r="E265" s="26">
        <v>151.15</v>
      </c>
      <c r="F265" s="26">
        <v>1.23</v>
      </c>
      <c r="G265" s="23">
        <f t="shared" si="13"/>
        <v>185.9145</v>
      </c>
      <c r="H265" s="26">
        <f t="shared" si="14"/>
        <v>185.91</v>
      </c>
      <c r="I265" s="33">
        <f t="shared" si="15"/>
        <v>185.91</v>
      </c>
    </row>
    <row r="266" spans="1:9" x14ac:dyDescent="0.25">
      <c r="A266" s="1" t="s">
        <v>644</v>
      </c>
      <c r="B266" s="2" t="s">
        <v>497</v>
      </c>
      <c r="C266" s="1">
        <v>1</v>
      </c>
      <c r="D266" s="1" t="s">
        <v>136</v>
      </c>
      <c r="E266" s="26">
        <v>151.15</v>
      </c>
      <c r="F266" s="26">
        <v>1.23</v>
      </c>
      <c r="G266" s="23">
        <f t="shared" si="13"/>
        <v>185.9145</v>
      </c>
      <c r="H266" s="26">
        <f t="shared" si="14"/>
        <v>185.91</v>
      </c>
      <c r="I266" s="33">
        <f t="shared" si="15"/>
        <v>185.91</v>
      </c>
    </row>
    <row r="267" spans="1:9" x14ac:dyDescent="0.25">
      <c r="A267" s="1" t="s">
        <v>645</v>
      </c>
      <c r="B267" s="2" t="s">
        <v>498</v>
      </c>
      <c r="C267" s="1">
        <v>1</v>
      </c>
      <c r="D267" s="1" t="s">
        <v>136</v>
      </c>
      <c r="E267" s="26">
        <v>529.20000000000005</v>
      </c>
      <c r="F267" s="26">
        <v>1.23</v>
      </c>
      <c r="G267" s="23">
        <f t="shared" si="13"/>
        <v>650.91600000000005</v>
      </c>
      <c r="H267" s="26">
        <f t="shared" si="14"/>
        <v>650.91999999999996</v>
      </c>
      <c r="I267" s="33">
        <f t="shared" si="15"/>
        <v>650.91999999999996</v>
      </c>
    </row>
    <row r="268" spans="1:9" x14ac:dyDescent="0.25">
      <c r="A268" s="1" t="s">
        <v>646</v>
      </c>
      <c r="B268" s="2" t="s">
        <v>499</v>
      </c>
      <c r="C268" s="1">
        <v>1</v>
      </c>
      <c r="D268" s="1" t="s">
        <v>32</v>
      </c>
      <c r="E268" s="26">
        <v>2916</v>
      </c>
      <c r="F268" s="26">
        <v>1.23</v>
      </c>
      <c r="G268" s="23">
        <f t="shared" si="13"/>
        <v>3586.68</v>
      </c>
      <c r="H268" s="26">
        <f t="shared" si="14"/>
        <v>3586.68</v>
      </c>
      <c r="I268" s="33">
        <f t="shared" si="15"/>
        <v>3586.68</v>
      </c>
    </row>
    <row r="269" spans="1:9" x14ac:dyDescent="0.25">
      <c r="A269" s="1" t="s">
        <v>647</v>
      </c>
      <c r="B269" s="2" t="s">
        <v>500</v>
      </c>
      <c r="C269" s="1">
        <v>1</v>
      </c>
      <c r="D269" s="1" t="s">
        <v>32</v>
      </c>
      <c r="E269" s="26">
        <v>1963.8</v>
      </c>
      <c r="F269" s="26">
        <v>1.23</v>
      </c>
      <c r="G269" s="23">
        <f t="shared" si="13"/>
        <v>2415.4739999999997</v>
      </c>
      <c r="H269" s="26">
        <f t="shared" si="14"/>
        <v>2415.4699999999998</v>
      </c>
      <c r="I269" s="33">
        <f t="shared" si="15"/>
        <v>2415.4699999999998</v>
      </c>
    </row>
    <row r="270" spans="1:9" x14ac:dyDescent="0.25">
      <c r="A270" s="1" t="s">
        <v>648</v>
      </c>
      <c r="B270" s="2" t="s">
        <v>501</v>
      </c>
      <c r="C270" s="1">
        <v>1</v>
      </c>
      <c r="D270" s="1" t="s">
        <v>32</v>
      </c>
      <c r="E270" s="26">
        <v>592.11</v>
      </c>
      <c r="F270" s="26">
        <v>1.23</v>
      </c>
      <c r="G270" s="23">
        <f t="shared" si="13"/>
        <v>728.2953</v>
      </c>
      <c r="H270" s="26">
        <f t="shared" si="14"/>
        <v>728.3</v>
      </c>
      <c r="I270" s="33">
        <f t="shared" si="15"/>
        <v>728.3</v>
      </c>
    </row>
    <row r="271" spans="1:9" x14ac:dyDescent="0.25">
      <c r="A271" s="1" t="s">
        <v>649</v>
      </c>
      <c r="B271" s="2" t="s">
        <v>502</v>
      </c>
      <c r="C271" s="1">
        <v>1</v>
      </c>
      <c r="D271" s="1" t="s">
        <v>32</v>
      </c>
      <c r="E271" s="26">
        <v>1204.8</v>
      </c>
      <c r="F271" s="26">
        <v>1.23</v>
      </c>
      <c r="G271" s="23">
        <f t="shared" si="13"/>
        <v>1481.904</v>
      </c>
      <c r="H271" s="26">
        <f t="shared" si="14"/>
        <v>1481.9</v>
      </c>
      <c r="I271" s="33">
        <f t="shared" si="15"/>
        <v>1481.9</v>
      </c>
    </row>
    <row r="272" spans="1:9" x14ac:dyDescent="0.25">
      <c r="A272" s="1" t="s">
        <v>650</v>
      </c>
      <c r="B272" s="2" t="s">
        <v>503</v>
      </c>
      <c r="C272" s="1">
        <v>1</v>
      </c>
      <c r="D272" s="1" t="s">
        <v>32</v>
      </c>
      <c r="E272" s="26">
        <v>559.20000000000005</v>
      </c>
      <c r="F272" s="26">
        <v>1.23</v>
      </c>
      <c r="G272" s="23">
        <f t="shared" si="13"/>
        <v>687.81600000000003</v>
      </c>
      <c r="H272" s="26">
        <f t="shared" si="14"/>
        <v>687.82</v>
      </c>
      <c r="I272" s="33">
        <f t="shared" si="15"/>
        <v>687.82</v>
      </c>
    </row>
    <row r="273" spans="1:9" x14ac:dyDescent="0.25">
      <c r="A273" s="1" t="s">
        <v>651</v>
      </c>
      <c r="B273" s="2" t="s">
        <v>504</v>
      </c>
      <c r="C273" s="1">
        <v>1</v>
      </c>
      <c r="D273" s="1" t="s">
        <v>32</v>
      </c>
      <c r="E273" s="26">
        <v>1591.2</v>
      </c>
      <c r="F273" s="26">
        <v>1.23</v>
      </c>
      <c r="G273" s="23">
        <f t="shared" si="13"/>
        <v>1957.1759999999999</v>
      </c>
      <c r="H273" s="26">
        <f t="shared" si="14"/>
        <v>1957.18</v>
      </c>
      <c r="I273" s="33">
        <f t="shared" si="15"/>
        <v>1957.18</v>
      </c>
    </row>
    <row r="274" spans="1:9" x14ac:dyDescent="0.25">
      <c r="A274" s="1" t="s">
        <v>652</v>
      </c>
      <c r="B274" s="2" t="s">
        <v>505</v>
      </c>
      <c r="C274" s="1">
        <v>2</v>
      </c>
      <c r="D274" s="1" t="s">
        <v>32</v>
      </c>
      <c r="E274" s="26">
        <v>2208</v>
      </c>
      <c r="F274" s="26">
        <v>1.23</v>
      </c>
      <c r="G274" s="23">
        <f t="shared" si="13"/>
        <v>2715.84</v>
      </c>
      <c r="H274" s="26">
        <f t="shared" si="14"/>
        <v>2715.84</v>
      </c>
      <c r="I274" s="33">
        <f t="shared" si="15"/>
        <v>5431.68</v>
      </c>
    </row>
    <row r="275" spans="1:9" x14ac:dyDescent="0.25">
      <c r="A275" s="1" t="s">
        <v>653</v>
      </c>
      <c r="B275" s="2" t="s">
        <v>506</v>
      </c>
      <c r="C275" s="1">
        <v>1</v>
      </c>
      <c r="D275" s="1" t="s">
        <v>32</v>
      </c>
      <c r="E275" s="26">
        <v>1675.8</v>
      </c>
      <c r="F275" s="26">
        <v>1.23</v>
      </c>
      <c r="G275" s="23">
        <f t="shared" si="13"/>
        <v>2061.2339999999999</v>
      </c>
      <c r="H275" s="26">
        <f t="shared" si="14"/>
        <v>2061.23</v>
      </c>
      <c r="I275" s="33">
        <f t="shared" si="15"/>
        <v>2061.23</v>
      </c>
    </row>
    <row r="276" spans="1:9" ht="30" x14ac:dyDescent="0.25">
      <c r="A276" s="1" t="s">
        <v>654</v>
      </c>
      <c r="B276" s="2" t="s">
        <v>509</v>
      </c>
      <c r="C276" s="1">
        <v>1</v>
      </c>
      <c r="D276" s="1" t="s">
        <v>32</v>
      </c>
      <c r="E276" s="26">
        <v>247.46</v>
      </c>
      <c r="F276" s="26">
        <v>1.23</v>
      </c>
      <c r="G276" s="23">
        <f t="shared" si="13"/>
        <v>304.37580000000003</v>
      </c>
      <c r="H276" s="26">
        <f t="shared" si="14"/>
        <v>304.38</v>
      </c>
      <c r="I276" s="33">
        <f t="shared" si="15"/>
        <v>304.38</v>
      </c>
    </row>
    <row r="277" spans="1:9" x14ac:dyDescent="0.25">
      <c r="A277" s="1" t="s">
        <v>655</v>
      </c>
      <c r="B277" s="2" t="s">
        <v>507</v>
      </c>
      <c r="C277" s="1">
        <v>1</v>
      </c>
      <c r="D277" s="1" t="s">
        <v>32</v>
      </c>
      <c r="E277" s="26">
        <v>857.22</v>
      </c>
      <c r="F277" s="26">
        <v>1.23</v>
      </c>
      <c r="G277" s="23">
        <f t="shared" si="13"/>
        <v>1054.3806</v>
      </c>
      <c r="H277" s="26">
        <f t="shared" si="14"/>
        <v>1054.3800000000001</v>
      </c>
      <c r="I277" s="33">
        <f t="shared" si="15"/>
        <v>1054.3800000000001</v>
      </c>
    </row>
    <row r="278" spans="1:9" x14ac:dyDescent="0.25">
      <c r="A278" s="1" t="s">
        <v>656</v>
      </c>
      <c r="B278" s="2" t="s">
        <v>508</v>
      </c>
      <c r="C278" s="1">
        <v>1</v>
      </c>
      <c r="D278" s="1" t="s">
        <v>32</v>
      </c>
      <c r="E278" s="26">
        <v>2851.68</v>
      </c>
      <c r="F278" s="26">
        <v>1.23</v>
      </c>
      <c r="G278" s="23">
        <f t="shared" si="13"/>
        <v>3507.5663999999997</v>
      </c>
      <c r="H278" s="26">
        <f t="shared" si="14"/>
        <v>3507.57</v>
      </c>
      <c r="I278" s="33">
        <f t="shared" si="15"/>
        <v>3507.57</v>
      </c>
    </row>
    <row r="279" spans="1:9" x14ac:dyDescent="0.25">
      <c r="A279" s="1" t="s">
        <v>657</v>
      </c>
      <c r="B279" s="2" t="s">
        <v>503</v>
      </c>
      <c r="C279" s="1">
        <v>1</v>
      </c>
      <c r="D279" s="1" t="s">
        <v>32</v>
      </c>
      <c r="E279" s="26">
        <v>559.20000000000005</v>
      </c>
      <c r="F279" s="26">
        <v>1.23</v>
      </c>
      <c r="G279" s="23">
        <f t="shared" si="13"/>
        <v>687.81600000000003</v>
      </c>
      <c r="H279" s="26">
        <f t="shared" si="14"/>
        <v>687.82</v>
      </c>
      <c r="I279" s="33">
        <f t="shared" si="15"/>
        <v>687.82</v>
      </c>
    </row>
    <row r="280" spans="1:9" x14ac:dyDescent="0.25">
      <c r="A280" s="1" t="s">
        <v>658</v>
      </c>
      <c r="B280" s="2" t="s">
        <v>510</v>
      </c>
      <c r="C280" s="1">
        <v>1</v>
      </c>
      <c r="D280" s="1" t="s">
        <v>32</v>
      </c>
      <c r="E280" s="26">
        <v>1657.8</v>
      </c>
      <c r="F280" s="26">
        <v>1.23</v>
      </c>
      <c r="G280" s="23">
        <f t="shared" si="13"/>
        <v>2039.0939999999998</v>
      </c>
      <c r="H280" s="26">
        <f t="shared" si="14"/>
        <v>2039.09</v>
      </c>
      <c r="I280" s="33">
        <f t="shared" si="15"/>
        <v>2039.09</v>
      </c>
    </row>
    <row r="281" spans="1:9" x14ac:dyDescent="0.25">
      <c r="A281" s="1" t="s">
        <v>659</v>
      </c>
      <c r="B281" s="2" t="s">
        <v>511</v>
      </c>
      <c r="C281" s="1">
        <v>2</v>
      </c>
      <c r="D281" s="1" t="s">
        <v>32</v>
      </c>
      <c r="E281" s="26">
        <v>1423.8</v>
      </c>
      <c r="F281" s="26">
        <v>1.23</v>
      </c>
      <c r="G281" s="23">
        <f t="shared" si="13"/>
        <v>1751.2739999999999</v>
      </c>
      <c r="H281" s="26">
        <f t="shared" si="14"/>
        <v>1751.27</v>
      </c>
      <c r="I281" s="33">
        <f t="shared" si="15"/>
        <v>3502.54</v>
      </c>
    </row>
    <row r="282" spans="1:9" ht="13.9" customHeight="1" x14ac:dyDescent="0.25">
      <c r="A282" s="1" t="s">
        <v>660</v>
      </c>
      <c r="B282" s="2" t="s">
        <v>512</v>
      </c>
      <c r="C282" s="1">
        <v>4</v>
      </c>
      <c r="D282" s="1" t="s">
        <v>32</v>
      </c>
      <c r="E282" s="26">
        <v>3552.26</v>
      </c>
      <c r="F282" s="26">
        <v>1.23</v>
      </c>
      <c r="G282" s="23">
        <f t="shared" si="13"/>
        <v>4369.2798000000003</v>
      </c>
      <c r="H282" s="26">
        <f t="shared" si="14"/>
        <v>4369.28</v>
      </c>
      <c r="I282" s="33">
        <f t="shared" si="15"/>
        <v>17477.12</v>
      </c>
    </row>
    <row r="283" spans="1:9" ht="30" x14ac:dyDescent="0.25">
      <c r="A283" s="1" t="s">
        <v>661</v>
      </c>
      <c r="B283" s="2" t="s">
        <v>513</v>
      </c>
      <c r="C283" s="1">
        <v>2</v>
      </c>
      <c r="D283" s="1" t="s">
        <v>32</v>
      </c>
      <c r="E283" s="26">
        <v>3947.06</v>
      </c>
      <c r="F283" s="26">
        <v>1.23</v>
      </c>
      <c r="G283" s="23">
        <f t="shared" si="13"/>
        <v>4854.8837999999996</v>
      </c>
      <c r="H283" s="26">
        <f t="shared" si="14"/>
        <v>4854.88</v>
      </c>
      <c r="I283" s="33">
        <f t="shared" si="15"/>
        <v>9709.76</v>
      </c>
    </row>
    <row r="284" spans="1:9" x14ac:dyDescent="0.25">
      <c r="A284" s="1" t="s">
        <v>662</v>
      </c>
      <c r="B284" s="2" t="s">
        <v>514</v>
      </c>
      <c r="C284" s="1">
        <v>1</v>
      </c>
      <c r="D284" s="1" t="s">
        <v>32</v>
      </c>
      <c r="E284" s="26">
        <v>276.61</v>
      </c>
      <c r="F284" s="26">
        <v>1.23</v>
      </c>
      <c r="G284" s="23">
        <f t="shared" si="13"/>
        <v>340.2303</v>
      </c>
      <c r="H284" s="26">
        <f t="shared" si="14"/>
        <v>340.23</v>
      </c>
      <c r="I284" s="33">
        <f t="shared" si="15"/>
        <v>340.23</v>
      </c>
    </row>
    <row r="285" spans="1:9" ht="30" x14ac:dyDescent="0.25">
      <c r="A285" s="1" t="s">
        <v>663</v>
      </c>
      <c r="B285" s="2" t="s">
        <v>509</v>
      </c>
      <c r="C285" s="1">
        <v>1</v>
      </c>
      <c r="D285" s="1" t="s">
        <v>32</v>
      </c>
      <c r="E285" s="26">
        <v>247.46</v>
      </c>
      <c r="F285" s="26">
        <v>1.23</v>
      </c>
      <c r="G285" s="23">
        <f t="shared" si="13"/>
        <v>304.37580000000003</v>
      </c>
      <c r="H285" s="26">
        <f t="shared" si="14"/>
        <v>304.38</v>
      </c>
      <c r="I285" s="33">
        <f t="shared" si="15"/>
        <v>304.38</v>
      </c>
    </row>
    <row r="286" spans="1:9" x14ac:dyDescent="0.25">
      <c r="A286" s="1" t="s">
        <v>664</v>
      </c>
      <c r="B286" s="2" t="s">
        <v>515</v>
      </c>
      <c r="C286" s="1">
        <v>1</v>
      </c>
      <c r="D286" s="1" t="s">
        <v>32</v>
      </c>
      <c r="E286" s="26">
        <v>1434.6</v>
      </c>
      <c r="F286" s="26">
        <v>1.23</v>
      </c>
      <c r="G286" s="23">
        <f t="shared" si="13"/>
        <v>1764.5579999999998</v>
      </c>
      <c r="H286" s="26">
        <f t="shared" si="14"/>
        <v>1764.56</v>
      </c>
      <c r="I286" s="33">
        <f t="shared" si="15"/>
        <v>1764.56</v>
      </c>
    </row>
    <row r="287" spans="1:9" ht="30" x14ac:dyDescent="0.25">
      <c r="A287" s="1" t="s">
        <v>665</v>
      </c>
      <c r="B287" s="2" t="s">
        <v>509</v>
      </c>
      <c r="C287" s="1">
        <v>2</v>
      </c>
      <c r="D287" s="1" t="s">
        <v>32</v>
      </c>
      <c r="E287" s="26">
        <v>247.46</v>
      </c>
      <c r="F287" s="26">
        <v>1.23</v>
      </c>
      <c r="G287" s="23">
        <f t="shared" si="13"/>
        <v>304.37580000000003</v>
      </c>
      <c r="H287" s="26">
        <f t="shared" si="14"/>
        <v>304.38</v>
      </c>
      <c r="I287" s="33">
        <f t="shared" si="15"/>
        <v>608.76</v>
      </c>
    </row>
    <row r="288" spans="1:9" x14ac:dyDescent="0.25">
      <c r="A288" s="1" t="s">
        <v>666</v>
      </c>
      <c r="B288" s="2" t="s">
        <v>516</v>
      </c>
      <c r="C288" s="1">
        <v>1</v>
      </c>
      <c r="D288" s="1" t="s">
        <v>32</v>
      </c>
      <c r="E288" s="26">
        <v>1922.4</v>
      </c>
      <c r="F288" s="26">
        <v>1.23</v>
      </c>
      <c r="G288" s="23">
        <f t="shared" si="13"/>
        <v>2364.5520000000001</v>
      </c>
      <c r="H288" s="26">
        <f t="shared" si="14"/>
        <v>2364.5500000000002</v>
      </c>
      <c r="I288" s="33">
        <f t="shared" si="15"/>
        <v>2364.5500000000002</v>
      </c>
    </row>
    <row r="289" spans="1:9" x14ac:dyDescent="0.25">
      <c r="A289" s="1" t="s">
        <v>667</v>
      </c>
      <c r="B289" s="2" t="s">
        <v>517</v>
      </c>
      <c r="C289" s="1">
        <v>1</v>
      </c>
      <c r="D289" s="1" t="s">
        <v>32</v>
      </c>
      <c r="E289" s="26">
        <v>1922.4</v>
      </c>
      <c r="F289" s="26">
        <v>1.23</v>
      </c>
      <c r="G289" s="23">
        <f t="shared" si="13"/>
        <v>2364.5520000000001</v>
      </c>
      <c r="H289" s="26">
        <f t="shared" si="14"/>
        <v>2364.5500000000002</v>
      </c>
      <c r="I289" s="33">
        <f t="shared" si="15"/>
        <v>2364.5500000000002</v>
      </c>
    </row>
    <row r="290" spans="1:9" x14ac:dyDescent="0.25">
      <c r="A290" s="1" t="s">
        <v>668</v>
      </c>
      <c r="B290" s="2" t="s">
        <v>515</v>
      </c>
      <c r="C290" s="1">
        <v>1</v>
      </c>
      <c r="D290" s="1" t="s">
        <v>32</v>
      </c>
      <c r="E290" s="26">
        <v>1434.6</v>
      </c>
      <c r="F290" s="26">
        <v>1.23</v>
      </c>
      <c r="G290" s="23">
        <f t="shared" si="13"/>
        <v>1764.5579999999998</v>
      </c>
      <c r="H290" s="26">
        <f t="shared" si="14"/>
        <v>1764.56</v>
      </c>
      <c r="I290" s="33">
        <f t="shared" si="15"/>
        <v>1764.56</v>
      </c>
    </row>
    <row r="291" spans="1:9" x14ac:dyDescent="0.25">
      <c r="A291" s="1" t="s">
        <v>669</v>
      </c>
      <c r="B291" s="2" t="s">
        <v>518</v>
      </c>
      <c r="C291" s="1">
        <v>1</v>
      </c>
      <c r="D291" s="1" t="s">
        <v>32</v>
      </c>
      <c r="E291" s="26">
        <v>1466.4</v>
      </c>
      <c r="F291" s="26">
        <v>1.23</v>
      </c>
      <c r="G291" s="23">
        <f t="shared" si="13"/>
        <v>1803.672</v>
      </c>
      <c r="H291" s="26">
        <f t="shared" si="14"/>
        <v>1803.67</v>
      </c>
      <c r="I291" s="33">
        <f t="shared" si="15"/>
        <v>1803.67</v>
      </c>
    </row>
    <row r="292" spans="1:9" ht="30" x14ac:dyDescent="0.25">
      <c r="A292" s="1" t="s">
        <v>670</v>
      </c>
      <c r="B292" s="2" t="s">
        <v>509</v>
      </c>
      <c r="C292" s="1">
        <v>1</v>
      </c>
      <c r="D292" s="1" t="s">
        <v>32</v>
      </c>
      <c r="E292" s="26">
        <v>247.46</v>
      </c>
      <c r="F292" s="26">
        <v>1.23</v>
      </c>
      <c r="G292" s="23">
        <f t="shared" si="13"/>
        <v>304.37580000000003</v>
      </c>
      <c r="H292" s="26">
        <f t="shared" si="14"/>
        <v>304.38</v>
      </c>
      <c r="I292" s="33">
        <f t="shared" si="15"/>
        <v>304.38</v>
      </c>
    </row>
    <row r="293" spans="1:9" x14ac:dyDescent="0.25">
      <c r="A293" s="1" t="s">
        <v>671</v>
      </c>
      <c r="B293" s="2" t="s">
        <v>519</v>
      </c>
      <c r="C293" s="1">
        <v>1</v>
      </c>
      <c r="D293" s="1" t="s">
        <v>32</v>
      </c>
      <c r="E293" s="26">
        <v>148.80000000000001</v>
      </c>
      <c r="F293" s="26">
        <v>1.23</v>
      </c>
      <c r="G293" s="23">
        <f t="shared" si="13"/>
        <v>183.024</v>
      </c>
      <c r="H293" s="26">
        <f t="shared" si="14"/>
        <v>183.02</v>
      </c>
      <c r="I293" s="33">
        <f t="shared" si="15"/>
        <v>183.02</v>
      </c>
    </row>
    <row r="294" spans="1:9" ht="30" x14ac:dyDescent="0.25">
      <c r="A294" s="1" t="s">
        <v>672</v>
      </c>
      <c r="B294" s="2" t="s">
        <v>520</v>
      </c>
      <c r="C294" s="1">
        <v>2</v>
      </c>
      <c r="D294" s="1" t="s">
        <v>32</v>
      </c>
      <c r="E294" s="26">
        <v>582</v>
      </c>
      <c r="F294" s="26">
        <v>1.23</v>
      </c>
      <c r="G294" s="23">
        <f t="shared" si="13"/>
        <v>715.86</v>
      </c>
      <c r="H294" s="26">
        <f t="shared" si="14"/>
        <v>715.86</v>
      </c>
      <c r="I294" s="33">
        <f t="shared" si="15"/>
        <v>1431.72</v>
      </c>
    </row>
    <row r="295" spans="1:9" x14ac:dyDescent="0.25">
      <c r="A295" s="1" t="s">
        <v>673</v>
      </c>
      <c r="B295" s="2" t="s">
        <v>521</v>
      </c>
      <c r="C295" s="1">
        <v>1</v>
      </c>
      <c r="D295" s="1" t="s">
        <v>32</v>
      </c>
      <c r="E295" s="26">
        <v>75408</v>
      </c>
      <c r="F295" s="26">
        <v>1.23</v>
      </c>
      <c r="G295" s="23">
        <f t="shared" si="13"/>
        <v>92751.84</v>
      </c>
      <c r="H295" s="26">
        <v>927.52</v>
      </c>
      <c r="I295" s="33">
        <f t="shared" si="15"/>
        <v>927.52</v>
      </c>
    </row>
    <row r="296" spans="1:9" x14ac:dyDescent="0.25">
      <c r="A296" s="1" t="s">
        <v>674</v>
      </c>
      <c r="B296" s="2" t="s">
        <v>503</v>
      </c>
      <c r="C296" s="1">
        <v>1</v>
      </c>
      <c r="D296" s="1" t="s">
        <v>32</v>
      </c>
      <c r="E296" s="26">
        <v>559.20000000000005</v>
      </c>
      <c r="F296" s="26">
        <v>1.23</v>
      </c>
      <c r="G296" s="23">
        <f t="shared" ref="G296:G341" si="16">E296*F296</f>
        <v>687.81600000000003</v>
      </c>
      <c r="H296" s="26">
        <f t="shared" si="14"/>
        <v>687.82</v>
      </c>
      <c r="I296" s="33">
        <f t="shared" si="15"/>
        <v>687.82</v>
      </c>
    </row>
    <row r="297" spans="1:9" ht="30" x14ac:dyDescent="0.25">
      <c r="A297" s="1" t="s">
        <v>675</v>
      </c>
      <c r="B297" s="2" t="s">
        <v>522</v>
      </c>
      <c r="C297" s="1">
        <v>1</v>
      </c>
      <c r="D297" s="1" t="s">
        <v>32</v>
      </c>
      <c r="E297" s="26">
        <v>561</v>
      </c>
      <c r="F297" s="26">
        <v>1.23</v>
      </c>
      <c r="G297" s="23">
        <f t="shared" si="16"/>
        <v>690.03</v>
      </c>
      <c r="H297" s="26">
        <f t="shared" si="14"/>
        <v>690.03</v>
      </c>
      <c r="I297" s="33">
        <f t="shared" si="15"/>
        <v>690.03</v>
      </c>
    </row>
    <row r="298" spans="1:9" x14ac:dyDescent="0.25">
      <c r="A298" s="1" t="s">
        <v>676</v>
      </c>
      <c r="B298" s="2" t="s">
        <v>523</v>
      </c>
      <c r="C298" s="1">
        <v>1</v>
      </c>
      <c r="D298" s="1" t="s">
        <v>32</v>
      </c>
      <c r="E298" s="26">
        <v>3337.2</v>
      </c>
      <c r="F298" s="26">
        <v>1.23</v>
      </c>
      <c r="G298" s="23">
        <f t="shared" si="16"/>
        <v>4104.7559999999994</v>
      </c>
      <c r="H298" s="26">
        <f t="shared" si="14"/>
        <v>4104.76</v>
      </c>
      <c r="I298" s="33">
        <f t="shared" si="15"/>
        <v>4104.76</v>
      </c>
    </row>
    <row r="299" spans="1:9" x14ac:dyDescent="0.25">
      <c r="A299" s="1" t="s">
        <v>677</v>
      </c>
      <c r="B299" s="2" t="s">
        <v>524</v>
      </c>
      <c r="C299" s="1">
        <v>1</v>
      </c>
      <c r="D299" s="1" t="s">
        <v>32</v>
      </c>
      <c r="E299" s="26">
        <v>695.5</v>
      </c>
      <c r="F299" s="26">
        <v>1.23</v>
      </c>
      <c r="G299" s="23">
        <f t="shared" si="16"/>
        <v>855.46500000000003</v>
      </c>
      <c r="H299" s="26">
        <f t="shared" si="14"/>
        <v>855.47</v>
      </c>
      <c r="I299" s="33">
        <f t="shared" si="15"/>
        <v>855.47</v>
      </c>
    </row>
    <row r="300" spans="1:9" x14ac:dyDescent="0.25">
      <c r="A300" s="1" t="s">
        <v>678</v>
      </c>
      <c r="B300" s="2" t="s">
        <v>525</v>
      </c>
      <c r="C300" s="1">
        <v>1</v>
      </c>
      <c r="D300" s="1" t="s">
        <v>32</v>
      </c>
      <c r="E300" s="26">
        <v>3215.94</v>
      </c>
      <c r="F300" s="26">
        <v>1.23</v>
      </c>
      <c r="G300" s="23">
        <f t="shared" si="16"/>
        <v>3955.6062000000002</v>
      </c>
      <c r="H300" s="26">
        <f t="shared" si="14"/>
        <v>3955.61</v>
      </c>
      <c r="I300" s="33">
        <f t="shared" si="15"/>
        <v>3955.61</v>
      </c>
    </row>
    <row r="301" spans="1:9" x14ac:dyDescent="0.25">
      <c r="A301" s="1" t="s">
        <v>679</v>
      </c>
      <c r="B301" s="2" t="s">
        <v>526</v>
      </c>
      <c r="C301" s="1">
        <v>1</v>
      </c>
      <c r="D301" s="1" t="s">
        <v>32</v>
      </c>
      <c r="E301" s="26">
        <v>14000</v>
      </c>
      <c r="F301" s="26">
        <v>1.23</v>
      </c>
      <c r="G301" s="23">
        <f t="shared" si="16"/>
        <v>17220</v>
      </c>
      <c r="H301" s="26">
        <f t="shared" si="14"/>
        <v>17220</v>
      </c>
      <c r="I301" s="33">
        <f t="shared" si="15"/>
        <v>17220</v>
      </c>
    </row>
    <row r="302" spans="1:9" x14ac:dyDescent="0.25">
      <c r="A302" s="1" t="s">
        <v>680</v>
      </c>
      <c r="B302" s="2" t="s">
        <v>527</v>
      </c>
      <c r="C302" s="1">
        <v>1</v>
      </c>
      <c r="D302" s="1" t="s">
        <v>32</v>
      </c>
      <c r="E302" s="26">
        <v>23453.759999999998</v>
      </c>
      <c r="F302" s="26">
        <v>1.23</v>
      </c>
      <c r="G302" s="23">
        <f t="shared" si="16"/>
        <v>28848.124799999998</v>
      </c>
      <c r="H302" s="26">
        <f t="shared" si="14"/>
        <v>28848.12</v>
      </c>
      <c r="I302" s="33">
        <f t="shared" si="15"/>
        <v>28848.12</v>
      </c>
    </row>
    <row r="303" spans="1:9" x14ac:dyDescent="0.25">
      <c r="A303" s="1" t="s">
        <v>681</v>
      </c>
      <c r="B303" s="2" t="s">
        <v>765</v>
      </c>
      <c r="C303" s="1">
        <v>1</v>
      </c>
      <c r="D303" s="1" t="s">
        <v>32</v>
      </c>
      <c r="E303" s="26">
        <v>18335.2</v>
      </c>
      <c r="F303" s="26">
        <v>1.23</v>
      </c>
      <c r="G303" s="23">
        <f t="shared" si="16"/>
        <v>22552.296000000002</v>
      </c>
      <c r="H303" s="26">
        <f t="shared" si="14"/>
        <v>22552.3</v>
      </c>
      <c r="I303" s="33">
        <f t="shared" si="15"/>
        <v>22552.3</v>
      </c>
    </row>
    <row r="304" spans="1:9" x14ac:dyDescent="0.25">
      <c r="A304" s="1" t="s">
        <v>682</v>
      </c>
      <c r="B304" s="2" t="s">
        <v>528</v>
      </c>
      <c r="C304" s="1">
        <v>1</v>
      </c>
      <c r="D304" s="1" t="s">
        <v>32</v>
      </c>
      <c r="E304" s="26">
        <v>1539</v>
      </c>
      <c r="F304" s="26">
        <v>1.23</v>
      </c>
      <c r="G304" s="23">
        <f t="shared" si="16"/>
        <v>1892.97</v>
      </c>
      <c r="H304" s="26">
        <f t="shared" si="14"/>
        <v>1892.97</v>
      </c>
      <c r="I304" s="33">
        <f t="shared" si="15"/>
        <v>1892.97</v>
      </c>
    </row>
    <row r="305" spans="1:9" x14ac:dyDescent="0.25">
      <c r="A305" s="1" t="s">
        <v>683</v>
      </c>
      <c r="B305" s="2" t="s">
        <v>529</v>
      </c>
      <c r="C305" s="1">
        <v>2</v>
      </c>
      <c r="D305" s="1" t="s">
        <v>32</v>
      </c>
      <c r="E305" s="26">
        <v>1430</v>
      </c>
      <c r="F305" s="26">
        <v>1.23</v>
      </c>
      <c r="G305" s="23">
        <f t="shared" si="16"/>
        <v>1758.8999999999999</v>
      </c>
      <c r="H305" s="26">
        <f t="shared" si="14"/>
        <v>1758.9</v>
      </c>
      <c r="I305" s="33">
        <f t="shared" si="15"/>
        <v>3517.8</v>
      </c>
    </row>
    <row r="306" spans="1:9" ht="30" x14ac:dyDescent="0.25">
      <c r="A306" s="1" t="s">
        <v>684</v>
      </c>
      <c r="B306" s="2" t="s">
        <v>530</v>
      </c>
      <c r="C306" s="1">
        <v>1</v>
      </c>
      <c r="D306" s="1" t="s">
        <v>32</v>
      </c>
      <c r="E306" s="26">
        <v>2690.35</v>
      </c>
      <c r="F306" s="26">
        <v>1.23</v>
      </c>
      <c r="G306" s="23">
        <f t="shared" si="16"/>
        <v>3309.1304999999998</v>
      </c>
      <c r="H306" s="26">
        <f t="shared" si="14"/>
        <v>3309.13</v>
      </c>
      <c r="I306" s="33">
        <f t="shared" si="15"/>
        <v>3309.13</v>
      </c>
    </row>
    <row r="307" spans="1:9" x14ac:dyDescent="0.25">
      <c r="A307" s="1" t="s">
        <v>685</v>
      </c>
      <c r="B307" s="2" t="s">
        <v>531</v>
      </c>
      <c r="C307" s="1">
        <v>1</v>
      </c>
      <c r="D307" s="1" t="s">
        <v>32</v>
      </c>
      <c r="E307" s="26">
        <v>1336</v>
      </c>
      <c r="F307" s="26">
        <v>1.23</v>
      </c>
      <c r="G307" s="23">
        <f t="shared" si="16"/>
        <v>1643.28</v>
      </c>
      <c r="H307" s="26">
        <f t="shared" si="14"/>
        <v>1643.28</v>
      </c>
      <c r="I307" s="33">
        <f t="shared" si="15"/>
        <v>1643.28</v>
      </c>
    </row>
    <row r="308" spans="1:9" x14ac:dyDescent="0.25">
      <c r="A308" s="1" t="s">
        <v>686</v>
      </c>
      <c r="B308" s="2" t="s">
        <v>532</v>
      </c>
      <c r="C308" s="1">
        <v>1</v>
      </c>
      <c r="D308" s="1" t="s">
        <v>32</v>
      </c>
      <c r="E308" s="26">
        <v>1560</v>
      </c>
      <c r="F308" s="26">
        <v>1.23</v>
      </c>
      <c r="G308" s="23">
        <f t="shared" si="16"/>
        <v>1918.8</v>
      </c>
      <c r="H308" s="26">
        <f t="shared" si="14"/>
        <v>1918.8</v>
      </c>
      <c r="I308" s="33">
        <f t="shared" si="15"/>
        <v>1918.8</v>
      </c>
    </row>
    <row r="309" spans="1:9" x14ac:dyDescent="0.25">
      <c r="A309" s="1" t="s">
        <v>687</v>
      </c>
      <c r="B309" s="2" t="s">
        <v>533</v>
      </c>
      <c r="C309" s="1">
        <v>1</v>
      </c>
      <c r="D309" s="1" t="s">
        <v>32</v>
      </c>
      <c r="E309" s="26">
        <v>2697.24</v>
      </c>
      <c r="F309" s="26">
        <v>1.23</v>
      </c>
      <c r="G309" s="23">
        <f t="shared" si="16"/>
        <v>3317.6051999999995</v>
      </c>
      <c r="H309" s="26">
        <f t="shared" si="14"/>
        <v>3317.61</v>
      </c>
      <c r="I309" s="33">
        <f t="shared" si="15"/>
        <v>3317.61</v>
      </c>
    </row>
    <row r="310" spans="1:9" x14ac:dyDescent="0.25">
      <c r="A310" s="1" t="s">
        <v>688</v>
      </c>
      <c r="B310" s="2" t="s">
        <v>534</v>
      </c>
      <c r="C310" s="1">
        <v>1</v>
      </c>
      <c r="D310" s="1" t="s">
        <v>32</v>
      </c>
      <c r="E310" s="26">
        <v>1814.5</v>
      </c>
      <c r="F310" s="26">
        <v>1.23</v>
      </c>
      <c r="G310" s="23">
        <f t="shared" si="16"/>
        <v>2231.835</v>
      </c>
      <c r="H310" s="26">
        <f t="shared" si="14"/>
        <v>2231.84</v>
      </c>
      <c r="I310" s="33">
        <f t="shared" si="15"/>
        <v>2231.84</v>
      </c>
    </row>
    <row r="311" spans="1:9" x14ac:dyDescent="0.25">
      <c r="A311" s="1" t="s">
        <v>689</v>
      </c>
      <c r="B311" s="2" t="s">
        <v>535</v>
      </c>
      <c r="C311" s="1">
        <v>1</v>
      </c>
      <c r="D311" s="1" t="s">
        <v>32</v>
      </c>
      <c r="E311" s="26">
        <v>860.39</v>
      </c>
      <c r="F311" s="26">
        <v>1.23</v>
      </c>
      <c r="G311" s="23">
        <f t="shared" si="16"/>
        <v>1058.2797</v>
      </c>
      <c r="H311" s="26">
        <f t="shared" si="14"/>
        <v>1058.28</v>
      </c>
      <c r="I311" s="33">
        <f t="shared" si="15"/>
        <v>1058.28</v>
      </c>
    </row>
    <row r="312" spans="1:9" x14ac:dyDescent="0.25">
      <c r="A312" s="1" t="s">
        <v>690</v>
      </c>
      <c r="B312" s="2" t="s">
        <v>536</v>
      </c>
      <c r="C312" s="1">
        <v>1</v>
      </c>
      <c r="D312" s="1" t="s">
        <v>32</v>
      </c>
      <c r="E312" s="26">
        <v>1250.4000000000001</v>
      </c>
      <c r="F312" s="26">
        <v>1.23</v>
      </c>
      <c r="G312" s="23">
        <f t="shared" si="16"/>
        <v>1537.9920000000002</v>
      </c>
      <c r="H312" s="26">
        <f t="shared" si="14"/>
        <v>1537.99</v>
      </c>
      <c r="I312" s="33">
        <f t="shared" si="15"/>
        <v>1537.99</v>
      </c>
    </row>
    <row r="313" spans="1:9" x14ac:dyDescent="0.25">
      <c r="A313" s="1" t="s">
        <v>691</v>
      </c>
      <c r="B313" s="2" t="s">
        <v>537</v>
      </c>
      <c r="C313" s="1">
        <v>2</v>
      </c>
      <c r="D313" s="1" t="s">
        <v>32</v>
      </c>
      <c r="E313" s="26">
        <v>1700</v>
      </c>
      <c r="F313" s="26">
        <v>1.23</v>
      </c>
      <c r="G313" s="23">
        <f t="shared" si="16"/>
        <v>2091</v>
      </c>
      <c r="H313" s="26">
        <f t="shared" si="14"/>
        <v>2091</v>
      </c>
      <c r="I313" s="33">
        <f t="shared" si="15"/>
        <v>4182</v>
      </c>
    </row>
    <row r="314" spans="1:9" x14ac:dyDescent="0.25">
      <c r="A314" s="1" t="s">
        <v>692</v>
      </c>
      <c r="B314" s="2" t="s">
        <v>538</v>
      </c>
      <c r="C314" s="1">
        <v>1</v>
      </c>
      <c r="D314" s="1" t="s">
        <v>32</v>
      </c>
      <c r="E314" s="26">
        <v>703.2</v>
      </c>
      <c r="F314" s="26">
        <v>1.23</v>
      </c>
      <c r="G314" s="23">
        <f t="shared" si="16"/>
        <v>864.93600000000004</v>
      </c>
      <c r="H314" s="26">
        <f t="shared" si="14"/>
        <v>864.94</v>
      </c>
      <c r="I314" s="33">
        <f t="shared" si="15"/>
        <v>864.94</v>
      </c>
    </row>
    <row r="315" spans="1:9" x14ac:dyDescent="0.25">
      <c r="A315" s="1" t="s">
        <v>693</v>
      </c>
      <c r="B315" s="2" t="s">
        <v>503</v>
      </c>
      <c r="C315" s="1">
        <v>1</v>
      </c>
      <c r="D315" s="1" t="s">
        <v>32</v>
      </c>
      <c r="E315" s="26">
        <v>559.20000000000005</v>
      </c>
      <c r="F315" s="26">
        <v>1.23</v>
      </c>
      <c r="G315" s="23">
        <f t="shared" si="16"/>
        <v>687.81600000000003</v>
      </c>
      <c r="H315" s="26">
        <f t="shared" si="14"/>
        <v>687.82</v>
      </c>
      <c r="I315" s="33">
        <f t="shared" si="15"/>
        <v>687.82</v>
      </c>
    </row>
    <row r="316" spans="1:9" x14ac:dyDescent="0.25">
      <c r="A316" s="1" t="s">
        <v>694</v>
      </c>
      <c r="B316" s="2" t="s">
        <v>539</v>
      </c>
      <c r="C316" s="1">
        <v>1</v>
      </c>
      <c r="D316" s="1" t="s">
        <v>32</v>
      </c>
      <c r="E316" s="26">
        <v>3386.4</v>
      </c>
      <c r="F316" s="26">
        <v>1.23</v>
      </c>
      <c r="G316" s="23">
        <f t="shared" si="16"/>
        <v>4165.2719999999999</v>
      </c>
      <c r="H316" s="26">
        <f t="shared" si="14"/>
        <v>4165.2700000000004</v>
      </c>
      <c r="I316" s="33">
        <f t="shared" si="15"/>
        <v>4165.2700000000004</v>
      </c>
    </row>
    <row r="317" spans="1:9" x14ac:dyDescent="0.25">
      <c r="A317" s="1" t="s">
        <v>695</v>
      </c>
      <c r="B317" s="2" t="s">
        <v>540</v>
      </c>
      <c r="C317" s="1">
        <v>5</v>
      </c>
      <c r="D317" s="1" t="s">
        <v>32</v>
      </c>
      <c r="E317" s="26">
        <v>453.56</v>
      </c>
      <c r="F317" s="26">
        <v>1.23</v>
      </c>
      <c r="G317" s="23">
        <f t="shared" si="16"/>
        <v>557.87879999999996</v>
      </c>
      <c r="H317" s="26">
        <f t="shared" si="14"/>
        <v>557.88</v>
      </c>
      <c r="I317" s="33">
        <f t="shared" si="15"/>
        <v>2789.4</v>
      </c>
    </row>
    <row r="318" spans="1:9" x14ac:dyDescent="0.25">
      <c r="A318" s="1" t="s">
        <v>696</v>
      </c>
      <c r="B318" s="2" t="s">
        <v>541</v>
      </c>
      <c r="C318" s="1">
        <v>1</v>
      </c>
      <c r="D318" s="1" t="s">
        <v>32</v>
      </c>
      <c r="E318" s="26">
        <v>1440</v>
      </c>
      <c r="F318" s="26">
        <v>1.23</v>
      </c>
      <c r="G318" s="23">
        <f t="shared" si="16"/>
        <v>1771.2</v>
      </c>
      <c r="H318" s="26">
        <f t="shared" si="14"/>
        <v>1771.2</v>
      </c>
      <c r="I318" s="33">
        <f t="shared" si="15"/>
        <v>1771.2</v>
      </c>
    </row>
    <row r="319" spans="1:9" x14ac:dyDescent="0.25">
      <c r="A319" s="1" t="s">
        <v>697</v>
      </c>
      <c r="B319" s="2" t="s">
        <v>501</v>
      </c>
      <c r="C319" s="1">
        <v>1</v>
      </c>
      <c r="D319" s="1" t="s">
        <v>32</v>
      </c>
      <c r="E319" s="26">
        <v>592.11</v>
      </c>
      <c r="F319" s="26">
        <v>1.23</v>
      </c>
      <c r="G319" s="23">
        <f t="shared" si="16"/>
        <v>728.2953</v>
      </c>
      <c r="H319" s="26">
        <f t="shared" si="14"/>
        <v>728.3</v>
      </c>
      <c r="I319" s="33">
        <f t="shared" si="15"/>
        <v>728.3</v>
      </c>
    </row>
    <row r="320" spans="1:9" x14ac:dyDescent="0.25">
      <c r="A320" s="1" t="s">
        <v>698</v>
      </c>
      <c r="B320" s="2" t="s">
        <v>503</v>
      </c>
      <c r="C320" s="1">
        <v>1</v>
      </c>
      <c r="D320" s="1" t="s">
        <v>32</v>
      </c>
      <c r="E320" s="26">
        <v>559.20000000000005</v>
      </c>
      <c r="F320" s="26">
        <v>1.23</v>
      </c>
      <c r="G320" s="23">
        <f t="shared" si="16"/>
        <v>687.81600000000003</v>
      </c>
      <c r="H320" s="26">
        <f t="shared" si="14"/>
        <v>687.82</v>
      </c>
      <c r="I320" s="33">
        <f t="shared" si="15"/>
        <v>687.82</v>
      </c>
    </row>
    <row r="321" spans="1:9" ht="30" x14ac:dyDescent="0.25">
      <c r="A321" s="1" t="s">
        <v>699</v>
      </c>
      <c r="B321" s="2" t="s">
        <v>542</v>
      </c>
      <c r="C321" s="1">
        <v>1</v>
      </c>
      <c r="D321" s="1" t="s">
        <v>32</v>
      </c>
      <c r="E321" s="26">
        <v>9302.9500000000007</v>
      </c>
      <c r="F321" s="26">
        <v>1.23</v>
      </c>
      <c r="G321" s="23">
        <f t="shared" si="16"/>
        <v>11442.628500000001</v>
      </c>
      <c r="H321" s="26">
        <f t="shared" si="14"/>
        <v>11442.63</v>
      </c>
      <c r="I321" s="33">
        <f t="shared" si="15"/>
        <v>11442.63</v>
      </c>
    </row>
    <row r="322" spans="1:9" x14ac:dyDescent="0.25">
      <c r="A322" s="1" t="s">
        <v>700</v>
      </c>
      <c r="B322" s="2" t="s">
        <v>543</v>
      </c>
      <c r="C322" s="1">
        <v>1</v>
      </c>
      <c r="D322" s="1" t="s">
        <v>32</v>
      </c>
      <c r="E322" s="26">
        <v>744.6</v>
      </c>
      <c r="F322" s="26">
        <v>1.23</v>
      </c>
      <c r="G322" s="23">
        <f t="shared" si="16"/>
        <v>915.85800000000006</v>
      </c>
      <c r="H322" s="26">
        <f t="shared" si="14"/>
        <v>915.86</v>
      </c>
      <c r="I322" s="33">
        <f t="shared" si="15"/>
        <v>915.86</v>
      </c>
    </row>
    <row r="323" spans="1:9" ht="16.149999999999999" customHeight="1" x14ac:dyDescent="0.25">
      <c r="A323" s="1" t="s">
        <v>701</v>
      </c>
      <c r="B323" s="2" t="s">
        <v>544</v>
      </c>
      <c r="C323" s="1">
        <v>1</v>
      </c>
      <c r="D323" s="1" t="s">
        <v>32</v>
      </c>
      <c r="E323" s="26">
        <v>6015.6</v>
      </c>
      <c r="F323" s="26">
        <v>1.23</v>
      </c>
      <c r="G323" s="23">
        <f t="shared" si="16"/>
        <v>7399.1880000000001</v>
      </c>
      <c r="H323" s="26">
        <f t="shared" si="14"/>
        <v>7399.19</v>
      </c>
      <c r="I323" s="33">
        <f t="shared" si="15"/>
        <v>7399.19</v>
      </c>
    </row>
    <row r="324" spans="1:9" x14ac:dyDescent="0.25">
      <c r="A324" s="1" t="s">
        <v>702</v>
      </c>
      <c r="B324" s="2" t="s">
        <v>545</v>
      </c>
      <c r="C324" s="1">
        <v>1</v>
      </c>
      <c r="D324" s="1" t="s">
        <v>32</v>
      </c>
      <c r="E324" s="26">
        <v>1310.4000000000001</v>
      </c>
      <c r="F324" s="26">
        <v>1.23</v>
      </c>
      <c r="G324" s="23">
        <f t="shared" si="16"/>
        <v>1611.7920000000001</v>
      </c>
      <c r="H324" s="26">
        <f t="shared" si="14"/>
        <v>1611.79</v>
      </c>
      <c r="I324" s="33">
        <f t="shared" si="15"/>
        <v>1611.79</v>
      </c>
    </row>
    <row r="325" spans="1:9" x14ac:dyDescent="0.25">
      <c r="A325" s="1" t="s">
        <v>703</v>
      </c>
      <c r="B325" s="2" t="s">
        <v>501</v>
      </c>
      <c r="C325" s="1">
        <v>1</v>
      </c>
      <c r="D325" s="1" t="s">
        <v>32</v>
      </c>
      <c r="E325" s="26">
        <v>592.11</v>
      </c>
      <c r="F325" s="26">
        <v>1.23</v>
      </c>
      <c r="G325" s="23">
        <f t="shared" si="16"/>
        <v>728.2953</v>
      </c>
      <c r="H325" s="26">
        <f t="shared" si="14"/>
        <v>728.3</v>
      </c>
      <c r="I325" s="33">
        <f t="shared" si="15"/>
        <v>728.3</v>
      </c>
    </row>
    <row r="326" spans="1:9" x14ac:dyDescent="0.25">
      <c r="A326" s="1" t="s">
        <v>704</v>
      </c>
      <c r="B326" s="2" t="s">
        <v>546</v>
      </c>
      <c r="C326" s="1">
        <v>1</v>
      </c>
      <c r="D326" s="1" t="s">
        <v>32</v>
      </c>
      <c r="E326" s="26">
        <v>1554.6</v>
      </c>
      <c r="F326" s="26">
        <v>1.23</v>
      </c>
      <c r="G326" s="23">
        <f t="shared" si="16"/>
        <v>1912.1579999999999</v>
      </c>
      <c r="H326" s="26">
        <f t="shared" ref="H326:H358" si="17">ROUND(G326,2)</f>
        <v>1912.16</v>
      </c>
      <c r="I326" s="33">
        <f t="shared" ref="I326:I358" si="18">H326*C326</f>
        <v>1912.16</v>
      </c>
    </row>
    <row r="327" spans="1:9" ht="30" x14ac:dyDescent="0.25">
      <c r="A327" s="1" t="s">
        <v>705</v>
      </c>
      <c r="B327" s="2" t="s">
        <v>509</v>
      </c>
      <c r="C327" s="1">
        <v>1</v>
      </c>
      <c r="D327" s="1" t="s">
        <v>32</v>
      </c>
      <c r="E327" s="26">
        <v>247.46</v>
      </c>
      <c r="F327" s="26">
        <v>1.23</v>
      </c>
      <c r="G327" s="23">
        <f t="shared" si="16"/>
        <v>304.37580000000003</v>
      </c>
      <c r="H327" s="26">
        <f t="shared" si="17"/>
        <v>304.38</v>
      </c>
      <c r="I327" s="33">
        <f t="shared" si="18"/>
        <v>304.38</v>
      </c>
    </row>
    <row r="328" spans="1:9" x14ac:dyDescent="0.25">
      <c r="A328" s="1" t="s">
        <v>706</v>
      </c>
      <c r="B328" s="2" t="s">
        <v>547</v>
      </c>
      <c r="C328" s="1">
        <v>1</v>
      </c>
      <c r="D328" s="1" t="s">
        <v>32</v>
      </c>
      <c r="E328" s="26">
        <v>2450</v>
      </c>
      <c r="F328" s="26">
        <v>1.23</v>
      </c>
      <c r="G328" s="23">
        <f t="shared" si="16"/>
        <v>3013.5</v>
      </c>
      <c r="H328" s="26">
        <f t="shared" si="17"/>
        <v>3013.5</v>
      </c>
      <c r="I328" s="33">
        <f t="shared" si="18"/>
        <v>3013.5</v>
      </c>
    </row>
    <row r="329" spans="1:9" x14ac:dyDescent="0.25">
      <c r="A329" s="1" t="s">
        <v>707</v>
      </c>
      <c r="B329" s="2" t="s">
        <v>548</v>
      </c>
      <c r="C329" s="1">
        <v>1</v>
      </c>
      <c r="D329" s="1" t="s">
        <v>32</v>
      </c>
      <c r="E329" s="26">
        <v>1102.8</v>
      </c>
      <c r="F329" s="26">
        <v>1.23</v>
      </c>
      <c r="G329" s="23">
        <f t="shared" si="16"/>
        <v>1356.444</v>
      </c>
      <c r="H329" s="26">
        <f t="shared" si="17"/>
        <v>1356.44</v>
      </c>
      <c r="I329" s="33">
        <f t="shared" si="18"/>
        <v>1356.44</v>
      </c>
    </row>
    <row r="330" spans="1:9" x14ac:dyDescent="0.25">
      <c r="A330" s="1" t="s">
        <v>708</v>
      </c>
      <c r="B330" s="2" t="s">
        <v>538</v>
      </c>
      <c r="C330" s="1">
        <v>1</v>
      </c>
      <c r="D330" s="1" t="s">
        <v>32</v>
      </c>
      <c r="E330" s="26">
        <v>703.2</v>
      </c>
      <c r="F330" s="26">
        <v>1.23</v>
      </c>
      <c r="G330" s="23">
        <f t="shared" si="16"/>
        <v>864.93600000000004</v>
      </c>
      <c r="H330" s="26">
        <f t="shared" si="17"/>
        <v>864.94</v>
      </c>
      <c r="I330" s="33">
        <f t="shared" si="18"/>
        <v>864.94</v>
      </c>
    </row>
    <row r="331" spans="1:9" x14ac:dyDescent="0.25">
      <c r="A331" s="1" t="s">
        <v>709</v>
      </c>
      <c r="B331" s="2" t="s">
        <v>503</v>
      </c>
      <c r="C331" s="1">
        <v>1</v>
      </c>
      <c r="D331" s="1" t="s">
        <v>32</v>
      </c>
      <c r="E331" s="26">
        <v>559.20000000000005</v>
      </c>
      <c r="F331" s="26">
        <v>1.23</v>
      </c>
      <c r="G331" s="23">
        <f t="shared" si="16"/>
        <v>687.81600000000003</v>
      </c>
      <c r="H331" s="26">
        <f t="shared" si="17"/>
        <v>687.82</v>
      </c>
      <c r="I331" s="33">
        <f t="shared" si="18"/>
        <v>687.82</v>
      </c>
    </row>
    <row r="332" spans="1:9" x14ac:dyDescent="0.25">
      <c r="A332" s="1" t="s">
        <v>710</v>
      </c>
      <c r="B332" s="2" t="s">
        <v>540</v>
      </c>
      <c r="C332" s="1">
        <v>5</v>
      </c>
      <c r="D332" s="1" t="s">
        <v>32</v>
      </c>
      <c r="E332" s="26">
        <v>414.92</v>
      </c>
      <c r="F332" s="26">
        <v>1.23</v>
      </c>
      <c r="G332" s="23">
        <f t="shared" si="16"/>
        <v>510.35160000000002</v>
      </c>
      <c r="H332" s="26">
        <f t="shared" si="17"/>
        <v>510.35</v>
      </c>
      <c r="I332" s="33">
        <f t="shared" si="18"/>
        <v>2551.75</v>
      </c>
    </row>
    <row r="333" spans="1:9" x14ac:dyDescent="0.25">
      <c r="A333" s="1" t="s">
        <v>711</v>
      </c>
      <c r="B333" s="2" t="s">
        <v>541</v>
      </c>
      <c r="C333" s="1">
        <v>1</v>
      </c>
      <c r="D333" s="1" t="s">
        <v>32</v>
      </c>
      <c r="E333" s="26">
        <v>1440</v>
      </c>
      <c r="F333" s="26">
        <v>1.23</v>
      </c>
      <c r="G333" s="23">
        <f t="shared" si="16"/>
        <v>1771.2</v>
      </c>
      <c r="H333" s="26">
        <f t="shared" si="17"/>
        <v>1771.2</v>
      </c>
      <c r="I333" s="33">
        <f t="shared" si="18"/>
        <v>1771.2</v>
      </c>
    </row>
    <row r="334" spans="1:9" x14ac:dyDescent="0.25">
      <c r="A334" s="1" t="s">
        <v>712</v>
      </c>
      <c r="B334" s="2" t="s">
        <v>501</v>
      </c>
      <c r="C334" s="1">
        <v>1</v>
      </c>
      <c r="D334" s="1" t="s">
        <v>32</v>
      </c>
      <c r="E334" s="26">
        <v>592.11</v>
      </c>
      <c r="F334" s="26">
        <v>1.23</v>
      </c>
      <c r="G334" s="23">
        <f t="shared" si="16"/>
        <v>728.2953</v>
      </c>
      <c r="H334" s="26">
        <f t="shared" si="17"/>
        <v>728.3</v>
      </c>
      <c r="I334" s="33">
        <f t="shared" si="18"/>
        <v>728.3</v>
      </c>
    </row>
    <row r="335" spans="1:9" x14ac:dyDescent="0.25">
      <c r="A335" s="1" t="s">
        <v>713</v>
      </c>
      <c r="B335" s="2" t="s">
        <v>503</v>
      </c>
      <c r="C335" s="1">
        <v>1</v>
      </c>
      <c r="D335" s="1" t="s">
        <v>32</v>
      </c>
      <c r="E335" s="26">
        <v>559.20000000000005</v>
      </c>
      <c r="F335" s="26">
        <v>1.23</v>
      </c>
      <c r="G335" s="23">
        <f t="shared" si="16"/>
        <v>687.81600000000003</v>
      </c>
      <c r="H335" s="26">
        <f t="shared" si="17"/>
        <v>687.82</v>
      </c>
      <c r="I335" s="33">
        <f t="shared" si="18"/>
        <v>687.82</v>
      </c>
    </row>
    <row r="336" spans="1:9" ht="30" x14ac:dyDescent="0.25">
      <c r="A336" s="1" t="s">
        <v>714</v>
      </c>
      <c r="B336" s="2" t="s">
        <v>542</v>
      </c>
      <c r="C336" s="1">
        <v>1</v>
      </c>
      <c r="D336" s="1" t="s">
        <v>32</v>
      </c>
      <c r="E336" s="26">
        <v>9302.9500000000007</v>
      </c>
      <c r="F336" s="26">
        <v>1.23</v>
      </c>
      <c r="G336" s="23">
        <f t="shared" si="16"/>
        <v>11442.628500000001</v>
      </c>
      <c r="H336" s="26">
        <f t="shared" si="17"/>
        <v>11442.63</v>
      </c>
      <c r="I336" s="33">
        <f t="shared" si="18"/>
        <v>11442.63</v>
      </c>
    </row>
    <row r="337" spans="1:9" x14ac:dyDescent="0.25">
      <c r="A337" s="1" t="s">
        <v>715</v>
      </c>
      <c r="B337" s="2" t="s">
        <v>543</v>
      </c>
      <c r="C337" s="1">
        <v>1</v>
      </c>
      <c r="D337" s="1" t="s">
        <v>32</v>
      </c>
      <c r="E337" s="26">
        <v>744.6</v>
      </c>
      <c r="F337" s="26">
        <v>1.23</v>
      </c>
      <c r="G337" s="23">
        <f t="shared" si="16"/>
        <v>915.85800000000006</v>
      </c>
      <c r="H337" s="26">
        <f t="shared" si="17"/>
        <v>915.86</v>
      </c>
      <c r="I337" s="33">
        <f t="shared" si="18"/>
        <v>915.86</v>
      </c>
    </row>
    <row r="338" spans="1:9" ht="19.149999999999999" customHeight="1" x14ac:dyDescent="0.25">
      <c r="A338" s="1" t="s">
        <v>716</v>
      </c>
      <c r="B338" s="2" t="s">
        <v>549</v>
      </c>
      <c r="C338" s="1">
        <v>1</v>
      </c>
      <c r="D338" s="1" t="s">
        <v>32</v>
      </c>
      <c r="E338" s="26">
        <v>6015.6</v>
      </c>
      <c r="F338" s="26">
        <v>1.23</v>
      </c>
      <c r="G338" s="23">
        <f t="shared" si="16"/>
        <v>7399.1880000000001</v>
      </c>
      <c r="H338" s="26">
        <f t="shared" si="17"/>
        <v>7399.19</v>
      </c>
      <c r="I338" s="33">
        <f t="shared" si="18"/>
        <v>7399.19</v>
      </c>
    </row>
    <row r="339" spans="1:9" x14ac:dyDescent="0.25">
      <c r="A339" s="1" t="s">
        <v>717</v>
      </c>
      <c r="B339" s="2" t="s">
        <v>545</v>
      </c>
      <c r="C339" s="1">
        <v>1</v>
      </c>
      <c r="D339" s="1" t="s">
        <v>32</v>
      </c>
      <c r="E339" s="26">
        <v>1310.4000000000001</v>
      </c>
      <c r="F339" s="26">
        <v>1.23</v>
      </c>
      <c r="G339" s="23">
        <f t="shared" si="16"/>
        <v>1611.7920000000001</v>
      </c>
      <c r="H339" s="26">
        <f t="shared" si="17"/>
        <v>1611.79</v>
      </c>
      <c r="I339" s="33">
        <f t="shared" si="18"/>
        <v>1611.79</v>
      </c>
    </row>
    <row r="340" spans="1:9" x14ac:dyDescent="0.25">
      <c r="A340" s="1" t="s">
        <v>718</v>
      </c>
      <c r="B340" s="2" t="s">
        <v>501</v>
      </c>
      <c r="C340" s="1">
        <v>1</v>
      </c>
      <c r="D340" s="1" t="s">
        <v>32</v>
      </c>
      <c r="E340" s="26">
        <v>592.11</v>
      </c>
      <c r="F340" s="26">
        <v>1.23</v>
      </c>
      <c r="G340" s="23">
        <f t="shared" si="16"/>
        <v>728.2953</v>
      </c>
      <c r="H340" s="26">
        <f t="shared" si="17"/>
        <v>728.3</v>
      </c>
      <c r="I340" s="33">
        <f t="shared" si="18"/>
        <v>728.3</v>
      </c>
    </row>
    <row r="341" spans="1:9" ht="30" x14ac:dyDescent="0.25">
      <c r="A341" s="1" t="s">
        <v>719</v>
      </c>
      <c r="B341" s="2" t="s">
        <v>550</v>
      </c>
      <c r="C341" s="1">
        <v>1</v>
      </c>
      <c r="D341" s="1" t="s">
        <v>32</v>
      </c>
      <c r="E341" s="26">
        <v>1958.4</v>
      </c>
      <c r="F341" s="26">
        <v>1.23</v>
      </c>
      <c r="G341" s="23">
        <f t="shared" si="16"/>
        <v>2408.8319999999999</v>
      </c>
      <c r="H341" s="26">
        <f t="shared" si="17"/>
        <v>2408.83</v>
      </c>
      <c r="I341" s="33">
        <f t="shared" si="18"/>
        <v>2408.83</v>
      </c>
    </row>
    <row r="342" spans="1:9" x14ac:dyDescent="0.25">
      <c r="A342" s="1" t="s">
        <v>720</v>
      </c>
      <c r="B342" s="2" t="s">
        <v>551</v>
      </c>
      <c r="C342" s="1">
        <v>2</v>
      </c>
      <c r="D342" s="1" t="s">
        <v>32</v>
      </c>
      <c r="E342" s="26">
        <v>3136.38</v>
      </c>
      <c r="F342" s="26">
        <v>1.23</v>
      </c>
      <c r="G342" s="23">
        <f>E342*F342</f>
        <v>3857.7474000000002</v>
      </c>
      <c r="H342" s="26">
        <f t="shared" si="17"/>
        <v>3857.75</v>
      </c>
      <c r="I342" s="33">
        <f t="shared" si="18"/>
        <v>7715.5</v>
      </c>
    </row>
    <row r="343" spans="1:9" x14ac:dyDescent="0.25">
      <c r="A343" s="1" t="s">
        <v>721</v>
      </c>
      <c r="B343" s="2" t="s">
        <v>737</v>
      </c>
      <c r="C343" s="1">
        <v>14</v>
      </c>
      <c r="D343" s="8" t="s">
        <v>753</v>
      </c>
      <c r="E343" s="26">
        <v>170</v>
      </c>
      <c r="F343" s="26">
        <v>1.23</v>
      </c>
      <c r="G343" s="23">
        <f t="shared" ref="G343:G344" si="19">E343*F343</f>
        <v>209.1</v>
      </c>
      <c r="H343" s="26">
        <f t="shared" si="17"/>
        <v>209.1</v>
      </c>
      <c r="I343" s="33">
        <f t="shared" si="18"/>
        <v>2927.4</v>
      </c>
    </row>
    <row r="344" spans="1:9" ht="30" x14ac:dyDescent="0.25">
      <c r="A344" s="1" t="s">
        <v>722</v>
      </c>
      <c r="B344" s="15" t="s">
        <v>738</v>
      </c>
      <c r="C344" s="16">
        <v>13</v>
      </c>
      <c r="D344" s="8" t="s">
        <v>753</v>
      </c>
      <c r="E344" s="31">
        <v>650</v>
      </c>
      <c r="F344" s="31">
        <v>1.23</v>
      </c>
      <c r="G344" s="25">
        <f t="shared" si="19"/>
        <v>799.5</v>
      </c>
      <c r="H344" s="26">
        <f t="shared" si="17"/>
        <v>799.5</v>
      </c>
      <c r="I344" s="33">
        <f t="shared" si="18"/>
        <v>10393.5</v>
      </c>
    </row>
    <row r="345" spans="1:9" x14ac:dyDescent="0.25">
      <c r="A345" s="1" t="s">
        <v>723</v>
      </c>
      <c r="B345" s="2" t="s">
        <v>740</v>
      </c>
      <c r="C345" s="1">
        <v>1</v>
      </c>
      <c r="D345" s="1" t="s">
        <v>754</v>
      </c>
      <c r="E345" s="26">
        <v>192</v>
      </c>
      <c r="F345" s="26">
        <v>1.23</v>
      </c>
      <c r="G345" s="23">
        <f>E345*F345</f>
        <v>236.16</v>
      </c>
      <c r="H345" s="26">
        <f t="shared" si="17"/>
        <v>236.16</v>
      </c>
      <c r="I345" s="33">
        <f t="shared" si="18"/>
        <v>236.16</v>
      </c>
    </row>
    <row r="346" spans="1:9" x14ac:dyDescent="0.25">
      <c r="A346" s="1" t="s">
        <v>724</v>
      </c>
      <c r="B346" s="2" t="s">
        <v>751</v>
      </c>
      <c r="C346" s="1">
        <v>1</v>
      </c>
      <c r="D346" s="1" t="s">
        <v>754</v>
      </c>
      <c r="E346" s="26">
        <v>620</v>
      </c>
      <c r="F346" s="26">
        <v>1.23</v>
      </c>
      <c r="G346" s="23">
        <f>E346*F346</f>
        <v>762.6</v>
      </c>
      <c r="H346" s="26">
        <f t="shared" si="17"/>
        <v>762.6</v>
      </c>
      <c r="I346" s="33">
        <f t="shared" si="18"/>
        <v>762.6</v>
      </c>
    </row>
    <row r="347" spans="1:9" x14ac:dyDescent="0.25">
      <c r="A347" s="1" t="s">
        <v>725</v>
      </c>
      <c r="B347" s="2" t="s">
        <v>752</v>
      </c>
      <c r="C347" s="1">
        <v>1</v>
      </c>
      <c r="D347" s="1" t="s">
        <v>754</v>
      </c>
      <c r="E347" s="26">
        <v>600</v>
      </c>
      <c r="F347" s="26">
        <v>1.23</v>
      </c>
      <c r="G347" s="23">
        <f>E347*F347</f>
        <v>738</v>
      </c>
      <c r="H347" s="26">
        <f t="shared" si="17"/>
        <v>738</v>
      </c>
      <c r="I347" s="33">
        <f t="shared" si="18"/>
        <v>738</v>
      </c>
    </row>
    <row r="348" spans="1:9" x14ac:dyDescent="0.25">
      <c r="A348" s="1" t="s">
        <v>726</v>
      </c>
      <c r="B348" s="2" t="s">
        <v>748</v>
      </c>
      <c r="C348" s="1">
        <v>1</v>
      </c>
      <c r="D348" s="1" t="s">
        <v>755</v>
      </c>
      <c r="E348" s="26">
        <f>G348/F348</f>
        <v>238.60975609756099</v>
      </c>
      <c r="F348" s="26">
        <v>1.23</v>
      </c>
      <c r="G348" s="23">
        <v>293.49</v>
      </c>
      <c r="H348" s="26">
        <f t="shared" si="17"/>
        <v>293.49</v>
      </c>
      <c r="I348" s="33">
        <f t="shared" si="18"/>
        <v>293.49</v>
      </c>
    </row>
    <row r="349" spans="1:9" x14ac:dyDescent="0.25">
      <c r="A349" s="1" t="s">
        <v>727</v>
      </c>
      <c r="B349" s="2" t="s">
        <v>749</v>
      </c>
      <c r="C349" s="1">
        <v>1</v>
      </c>
      <c r="D349" s="1" t="s">
        <v>755</v>
      </c>
      <c r="E349" s="26">
        <f>G349/F349</f>
        <v>1012.5934959349594</v>
      </c>
      <c r="F349" s="26">
        <v>1.23</v>
      </c>
      <c r="G349" s="23">
        <v>1245.49</v>
      </c>
      <c r="H349" s="26">
        <f t="shared" si="17"/>
        <v>1245.49</v>
      </c>
      <c r="I349" s="33">
        <f t="shared" si="18"/>
        <v>1245.49</v>
      </c>
    </row>
    <row r="350" spans="1:9" x14ac:dyDescent="0.25">
      <c r="A350" s="1" t="s">
        <v>728</v>
      </c>
      <c r="B350" s="2" t="s">
        <v>750</v>
      </c>
      <c r="C350" s="1">
        <v>1</v>
      </c>
      <c r="D350" s="1" t="s">
        <v>755</v>
      </c>
      <c r="E350" s="26">
        <f>G350/F350</f>
        <v>1107.3170731707316</v>
      </c>
      <c r="F350" s="26">
        <v>1.23</v>
      </c>
      <c r="G350" s="23">
        <v>1362</v>
      </c>
      <c r="H350" s="26">
        <f t="shared" si="17"/>
        <v>1362</v>
      </c>
      <c r="I350" s="33">
        <f t="shared" si="18"/>
        <v>1362</v>
      </c>
    </row>
    <row r="351" spans="1:9" x14ac:dyDescent="0.25">
      <c r="A351" s="1" t="s">
        <v>729</v>
      </c>
      <c r="B351" s="2" t="s">
        <v>741</v>
      </c>
      <c r="C351" s="1">
        <v>1</v>
      </c>
      <c r="D351" s="1" t="s">
        <v>754</v>
      </c>
      <c r="E351" s="26">
        <v>319</v>
      </c>
      <c r="F351" s="26">
        <v>1.23</v>
      </c>
      <c r="G351" s="23">
        <f>E351*F351</f>
        <v>392.37</v>
      </c>
      <c r="H351" s="26">
        <f t="shared" si="17"/>
        <v>392.37</v>
      </c>
      <c r="I351" s="33">
        <f t="shared" si="18"/>
        <v>392.37</v>
      </c>
    </row>
    <row r="352" spans="1:9" x14ac:dyDescent="0.25">
      <c r="A352" s="1" t="s">
        <v>730</v>
      </c>
      <c r="B352" s="2" t="s">
        <v>742</v>
      </c>
      <c r="C352" s="1">
        <v>20</v>
      </c>
      <c r="D352" s="1" t="s">
        <v>759</v>
      </c>
      <c r="E352" s="26">
        <f>(2*260.08)/20</f>
        <v>26.007999999999999</v>
      </c>
      <c r="F352" s="26">
        <v>1.23</v>
      </c>
      <c r="G352" s="23">
        <f>E352*F352</f>
        <v>31.989839999999997</v>
      </c>
      <c r="H352" s="26">
        <f t="shared" si="17"/>
        <v>31.99</v>
      </c>
      <c r="I352" s="33">
        <f t="shared" si="18"/>
        <v>639.79999999999995</v>
      </c>
    </row>
    <row r="353" spans="1:9" ht="30" x14ac:dyDescent="0.25">
      <c r="A353" s="1" t="s">
        <v>731</v>
      </c>
      <c r="B353" s="2" t="s">
        <v>747</v>
      </c>
      <c r="C353" s="1">
        <v>1</v>
      </c>
      <c r="D353" s="1" t="s">
        <v>756</v>
      </c>
      <c r="E353" s="26">
        <f t="shared" ref="E353:E358" si="20">G353/F353</f>
        <v>3007.3170731707319</v>
      </c>
      <c r="F353" s="26">
        <v>1.23</v>
      </c>
      <c r="G353" s="23">
        <v>3699</v>
      </c>
      <c r="H353" s="26">
        <f t="shared" si="17"/>
        <v>3699</v>
      </c>
      <c r="I353" s="33">
        <f t="shared" si="18"/>
        <v>3699</v>
      </c>
    </row>
    <row r="354" spans="1:9" x14ac:dyDescent="0.25">
      <c r="A354" s="1" t="s">
        <v>732</v>
      </c>
      <c r="B354" s="2" t="s">
        <v>745</v>
      </c>
      <c r="C354" s="1">
        <v>1</v>
      </c>
      <c r="D354" s="1" t="s">
        <v>757</v>
      </c>
      <c r="E354" s="26">
        <f t="shared" si="20"/>
        <v>495.9349593495935</v>
      </c>
      <c r="F354" s="26">
        <v>1.23</v>
      </c>
      <c r="G354" s="23">
        <v>610</v>
      </c>
      <c r="H354" s="26">
        <f t="shared" si="17"/>
        <v>610</v>
      </c>
      <c r="I354" s="33">
        <f t="shared" si="18"/>
        <v>610</v>
      </c>
    </row>
    <row r="355" spans="1:9" x14ac:dyDescent="0.25">
      <c r="A355" s="1" t="s">
        <v>733</v>
      </c>
      <c r="B355" s="2" t="s">
        <v>743</v>
      </c>
      <c r="C355" s="1">
        <v>1</v>
      </c>
      <c r="D355" s="1" t="s">
        <v>760</v>
      </c>
      <c r="E355" s="26">
        <f t="shared" si="20"/>
        <v>2390.2439024390246</v>
      </c>
      <c r="F355" s="26">
        <v>1.23</v>
      </c>
      <c r="G355" s="23">
        <v>2940</v>
      </c>
      <c r="H355" s="26">
        <f t="shared" si="17"/>
        <v>2940</v>
      </c>
      <c r="I355" s="33">
        <f t="shared" si="18"/>
        <v>2940</v>
      </c>
    </row>
    <row r="356" spans="1:9" x14ac:dyDescent="0.25">
      <c r="A356" s="1" t="s">
        <v>734</v>
      </c>
      <c r="B356" s="2" t="s">
        <v>746</v>
      </c>
      <c r="C356" s="1">
        <v>1</v>
      </c>
      <c r="D356" s="1" t="s">
        <v>758</v>
      </c>
      <c r="E356" s="26">
        <f t="shared" si="20"/>
        <v>2520.3252032520327</v>
      </c>
      <c r="F356" s="26">
        <v>1.23</v>
      </c>
      <c r="G356" s="23">
        <v>3100</v>
      </c>
      <c r="H356" s="26">
        <f t="shared" si="17"/>
        <v>3100</v>
      </c>
      <c r="I356" s="33">
        <f t="shared" si="18"/>
        <v>3100</v>
      </c>
    </row>
    <row r="357" spans="1:9" x14ac:dyDescent="0.25">
      <c r="A357" s="1" t="s">
        <v>735</v>
      </c>
      <c r="B357" s="2" t="s">
        <v>744</v>
      </c>
      <c r="C357" s="1">
        <v>1</v>
      </c>
      <c r="D357" s="1" t="s">
        <v>759</v>
      </c>
      <c r="E357" s="26">
        <f>G357/F357</f>
        <v>487.80487804878049</v>
      </c>
      <c r="F357" s="26">
        <v>1.23</v>
      </c>
      <c r="G357" s="23">
        <v>600</v>
      </c>
      <c r="H357" s="26">
        <f t="shared" si="17"/>
        <v>600</v>
      </c>
      <c r="I357" s="33">
        <f t="shared" si="18"/>
        <v>600</v>
      </c>
    </row>
    <row r="358" spans="1:9" x14ac:dyDescent="0.25">
      <c r="A358" s="1" t="s">
        <v>736</v>
      </c>
      <c r="B358" s="2" t="s">
        <v>767</v>
      </c>
      <c r="C358" s="1">
        <v>1</v>
      </c>
      <c r="D358" s="1" t="s">
        <v>32</v>
      </c>
      <c r="E358" s="26">
        <f t="shared" si="20"/>
        <v>650.40650406504062</v>
      </c>
      <c r="F358" s="26">
        <v>1.23</v>
      </c>
      <c r="G358" s="23">
        <v>800</v>
      </c>
      <c r="H358" s="26">
        <f t="shared" si="17"/>
        <v>800</v>
      </c>
      <c r="I358" s="33">
        <f t="shared" si="18"/>
        <v>800</v>
      </c>
    </row>
    <row r="359" spans="1:9" x14ac:dyDescent="0.25">
      <c r="A359" s="38"/>
      <c r="B359" s="39" t="s">
        <v>766</v>
      </c>
      <c r="C359" s="38"/>
      <c r="D359" s="38"/>
      <c r="E359" s="40"/>
      <c r="F359" s="40"/>
      <c r="G359" s="41"/>
      <c r="H359" s="40"/>
      <c r="I359" s="40">
        <f>SUM(I10:I358)</f>
        <v>795085.99999999965</v>
      </c>
    </row>
  </sheetData>
  <autoFilter ref="A9:H144" xr:uid="{00000000-0009-0000-0000-000001000000}"/>
  <mergeCells count="3">
    <mergeCell ref="A8:H8"/>
    <mergeCell ref="B4:I7"/>
    <mergeCell ref="H1:I3"/>
  </mergeCells>
  <phoneticPr fontId="2" type="noConversion"/>
  <pageMargins left="0.25" right="0.25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Meble i inne Załącznik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Rembud</dc:creator>
  <cp:lastModifiedBy>Anna Skuza</cp:lastModifiedBy>
  <cp:lastPrinted>2024-02-09T11:33:52Z</cp:lastPrinted>
  <dcterms:created xsi:type="dcterms:W3CDTF">2015-06-05T18:19:34Z</dcterms:created>
  <dcterms:modified xsi:type="dcterms:W3CDTF">2024-02-14T11:44:24Z</dcterms:modified>
</cp:coreProperties>
</file>